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1363538025.MIL\Desktop\"/>
    </mc:Choice>
  </mc:AlternateContent>
  <bookViews>
    <workbookView xWindow="-7860" yWindow="2076" windowWidth="23388" windowHeight="6168" tabRatio="743" activeTab="1"/>
  </bookViews>
  <sheets>
    <sheet name="LIN Lookup" sheetId="13" r:id="rId1"/>
    <sheet name="CL III (B) Time Graph" sheetId="3" r:id="rId2"/>
    <sheet name="CL III (B) Time Graph Unlocked" sheetId="6" r:id="rId3"/>
    <sheet name="Trans Data" sheetId="11" r:id="rId4"/>
    <sheet name="BRT" sheetId="4" state="hidden" r:id="rId5"/>
  </sheets>
  <definedNames>
    <definedName name="_xlnm._FilterDatabase" localSheetId="0" hidden="1">'LIN Lookup'!$A$1:$G$355</definedName>
    <definedName name="Burn">BRT!$A$5:$AC$357</definedName>
  </definedNames>
  <calcPr calcId="152511"/>
</workbook>
</file>

<file path=xl/calcChain.xml><?xml version="1.0" encoding="utf-8"?>
<calcChain xmlns="http://schemas.openxmlformats.org/spreadsheetml/2006/main">
  <c r="W62" i="6" l="1"/>
  <c r="V62" i="6"/>
  <c r="W60" i="6"/>
  <c r="V60" i="6"/>
  <c r="W58" i="6"/>
  <c r="V58" i="6"/>
  <c r="W56" i="6"/>
  <c r="V56" i="6"/>
  <c r="W52" i="6"/>
  <c r="V52" i="6"/>
  <c r="W50" i="6"/>
  <c r="V50" i="6"/>
  <c r="W48" i="6"/>
  <c r="V48" i="6"/>
  <c r="W46" i="6"/>
  <c r="V46" i="6"/>
  <c r="W40" i="6"/>
  <c r="V40" i="6"/>
  <c r="W38" i="6"/>
  <c r="V38" i="6"/>
  <c r="W36" i="6"/>
  <c r="V36" i="6"/>
  <c r="W34" i="6"/>
  <c r="V34" i="6"/>
  <c r="W30" i="6"/>
  <c r="V30" i="6"/>
  <c r="W28" i="6"/>
  <c r="V28" i="6"/>
  <c r="W26" i="6"/>
  <c r="V26" i="6"/>
  <c r="W24" i="6"/>
  <c r="V24" i="6"/>
  <c r="W20" i="6"/>
  <c r="V20" i="6"/>
  <c r="W18" i="6"/>
  <c r="V18" i="6"/>
  <c r="W16" i="6"/>
  <c r="V16" i="6"/>
  <c r="W14" i="6"/>
  <c r="V14" i="6"/>
  <c r="W10" i="6"/>
  <c r="V10" i="6"/>
  <c r="W8" i="6"/>
  <c r="V8" i="6"/>
  <c r="W6" i="6"/>
  <c r="V6" i="6"/>
  <c r="W4" i="6"/>
  <c r="V4" i="6"/>
  <c r="P10" i="11"/>
  <c r="P9" i="11"/>
  <c r="P8" i="11"/>
  <c r="P7" i="11"/>
  <c r="P6" i="11"/>
  <c r="P5" i="11"/>
  <c r="P4" i="11"/>
  <c r="W40" i="3"/>
  <c r="W38" i="3"/>
  <c r="W36" i="3"/>
  <c r="W34" i="3"/>
  <c r="W10" i="3"/>
  <c r="W8" i="3"/>
  <c r="W6" i="3"/>
  <c r="W4" i="3"/>
  <c r="V40" i="3"/>
  <c r="V38" i="3"/>
  <c r="V36" i="3"/>
  <c r="V34" i="3"/>
  <c r="V10" i="3"/>
  <c r="V8" i="3"/>
  <c r="V6" i="3"/>
  <c r="V4" i="3"/>
  <c r="A24" i="3" l="1"/>
  <c r="A26" i="3"/>
  <c r="C30" i="3" l="1"/>
  <c r="C28" i="3"/>
  <c r="C24" i="3"/>
  <c r="C20" i="3"/>
  <c r="C18" i="3"/>
  <c r="C14" i="3"/>
  <c r="D10" i="3"/>
  <c r="F10" i="3" s="1"/>
  <c r="E10" i="3"/>
  <c r="D8" i="3"/>
  <c r="E8" i="3"/>
  <c r="D4" i="3"/>
  <c r="E4" i="3"/>
  <c r="E10" i="6"/>
  <c r="C52" i="6"/>
  <c r="E8" i="6"/>
  <c r="C50" i="6"/>
  <c r="E6" i="6"/>
  <c r="C48" i="6"/>
  <c r="C30" i="6"/>
  <c r="C28" i="6"/>
  <c r="C26" i="6"/>
  <c r="C20" i="6"/>
  <c r="C18" i="6"/>
  <c r="C16" i="6"/>
  <c r="D10" i="6"/>
  <c r="D11" i="6" s="1"/>
  <c r="D8" i="6"/>
  <c r="D6" i="6"/>
  <c r="C26" i="3"/>
  <c r="C16" i="3"/>
  <c r="D6" i="3"/>
  <c r="F6" i="3" s="1"/>
  <c r="E6" i="3"/>
  <c r="D4" i="6"/>
  <c r="F4" i="6" s="1"/>
  <c r="E4" i="6"/>
  <c r="C14" i="6"/>
  <c r="C56" i="6"/>
  <c r="C24" i="6"/>
  <c r="C46" i="6"/>
  <c r="A20" i="6"/>
  <c r="D20" i="6" s="1"/>
  <c r="A62" i="6"/>
  <c r="E62" i="6" s="1"/>
  <c r="C62" i="6"/>
  <c r="A18" i="6"/>
  <c r="E18" i="6" s="1"/>
  <c r="C60" i="6"/>
  <c r="A16" i="6"/>
  <c r="B16" i="6" s="1"/>
  <c r="C58" i="6"/>
  <c r="A14" i="6"/>
  <c r="D14" i="6" s="1"/>
  <c r="A52" i="6"/>
  <c r="D52" i="6" s="1"/>
  <c r="F52" i="6" s="1"/>
  <c r="A50" i="6"/>
  <c r="D50" i="6" s="1"/>
  <c r="F50" i="6" s="1"/>
  <c r="A48" i="6"/>
  <c r="D48" i="6" s="1"/>
  <c r="A46" i="6"/>
  <c r="D46" i="6" s="1"/>
  <c r="A30" i="6"/>
  <c r="D30" i="6" s="1"/>
  <c r="B30" i="6"/>
  <c r="A28" i="6"/>
  <c r="E28" i="6" s="1"/>
  <c r="B28" i="6"/>
  <c r="A26" i="6"/>
  <c r="B26" i="6" s="1"/>
  <c r="A24" i="6"/>
  <c r="D24" i="6" s="1"/>
  <c r="B20" i="6"/>
  <c r="B18" i="6"/>
  <c r="B10" i="6"/>
  <c r="B8" i="6"/>
  <c r="B6" i="6"/>
  <c r="B4" i="6"/>
  <c r="C61" i="3"/>
  <c r="C59" i="3"/>
  <c r="C57" i="3"/>
  <c r="C55" i="3"/>
  <c r="C51" i="3"/>
  <c r="C49" i="3"/>
  <c r="C47" i="3"/>
  <c r="C45" i="3"/>
  <c r="A14" i="3"/>
  <c r="E14" i="3" s="1"/>
  <c r="A51" i="3"/>
  <c r="D51" i="3" s="1"/>
  <c r="A49" i="3"/>
  <c r="B49" i="3" s="1"/>
  <c r="A47" i="3"/>
  <c r="B47" i="3" s="1"/>
  <c r="A45" i="3"/>
  <c r="D45" i="3" s="1"/>
  <c r="D47" i="3"/>
  <c r="B45" i="3"/>
  <c r="A30" i="3"/>
  <c r="E30" i="3" s="1"/>
  <c r="A28" i="3"/>
  <c r="D28" i="3" s="1"/>
  <c r="D24" i="3"/>
  <c r="A20" i="3"/>
  <c r="B20" i="3" s="1"/>
  <c r="A18" i="3"/>
  <c r="D18" i="3" s="1"/>
  <c r="F4" i="3"/>
  <c r="B26" i="3"/>
  <c r="B24" i="3"/>
  <c r="B18" i="3"/>
  <c r="B14" i="3"/>
  <c r="B10" i="3"/>
  <c r="B8" i="3"/>
  <c r="B6" i="3"/>
  <c r="B4" i="3"/>
  <c r="D26" i="3"/>
  <c r="A16" i="3"/>
  <c r="E16" i="3" s="1"/>
  <c r="W51" i="3" l="1"/>
  <c r="V51" i="3"/>
  <c r="W61" i="3"/>
  <c r="V61" i="3"/>
  <c r="V20" i="3"/>
  <c r="W20" i="3"/>
  <c r="W30" i="3"/>
  <c r="V30" i="3"/>
  <c r="W28" i="3"/>
  <c r="V28" i="3"/>
  <c r="W18" i="3"/>
  <c r="V18" i="3"/>
  <c r="W49" i="3"/>
  <c r="V49" i="3"/>
  <c r="W59" i="3"/>
  <c r="V59" i="3"/>
  <c r="W47" i="3"/>
  <c r="V47" i="3"/>
  <c r="W57" i="3"/>
  <c r="V57" i="3"/>
  <c r="W26" i="3"/>
  <c r="V26" i="3"/>
  <c r="W16" i="3"/>
  <c r="V16" i="3"/>
  <c r="W14" i="3"/>
  <c r="V14" i="3"/>
  <c r="W45" i="3"/>
  <c r="V45" i="3"/>
  <c r="W55" i="3"/>
  <c r="V55" i="3"/>
  <c r="W24" i="3"/>
  <c r="V24" i="3"/>
  <c r="G6" i="3"/>
  <c r="H6" i="3" s="1"/>
  <c r="F47" i="3"/>
  <c r="A57" i="3"/>
  <c r="D7" i="3"/>
  <c r="A55" i="3"/>
  <c r="D55" i="3" s="1"/>
  <c r="F55" i="3" s="1"/>
  <c r="F26" i="3"/>
  <c r="B16" i="3"/>
  <c r="B55" i="3"/>
  <c r="D57" i="3"/>
  <c r="A61" i="3"/>
  <c r="E61" i="3" s="1"/>
  <c r="B48" i="6"/>
  <c r="B50" i="6"/>
  <c r="B52" i="6"/>
  <c r="A60" i="6"/>
  <c r="B62" i="6"/>
  <c r="D62" i="6"/>
  <c r="D16" i="3"/>
  <c r="F16" i="3" s="1"/>
  <c r="E26" i="3"/>
  <c r="G26" i="3" s="1"/>
  <c r="H26" i="3" s="1"/>
  <c r="D18" i="6"/>
  <c r="F18" i="6" s="1"/>
  <c r="E20" i="6"/>
  <c r="D28" i="6"/>
  <c r="E30" i="6"/>
  <c r="D14" i="3"/>
  <c r="F14" i="3" s="1"/>
  <c r="D26" i="6"/>
  <c r="G4" i="3"/>
  <c r="H4" i="3" s="1"/>
  <c r="D9" i="3"/>
  <c r="G10" i="3"/>
  <c r="H10" i="3" s="1"/>
  <c r="B28" i="3"/>
  <c r="E18" i="3"/>
  <c r="D19" i="3" s="1"/>
  <c r="E28" i="3"/>
  <c r="G28" i="3" s="1"/>
  <c r="G7" i="3"/>
  <c r="G8" i="3"/>
  <c r="H8" i="3" s="1"/>
  <c r="D9" i="6"/>
  <c r="D19" i="6"/>
  <c r="F10" i="6"/>
  <c r="D11" i="3"/>
  <c r="B51" i="3"/>
  <c r="E51" i="3"/>
  <c r="G51" i="3" s="1"/>
  <c r="G52" i="3" s="1"/>
  <c r="F51" i="3"/>
  <c r="D61" i="3"/>
  <c r="D20" i="3"/>
  <c r="B61" i="3"/>
  <c r="E20" i="3"/>
  <c r="D30" i="3"/>
  <c r="B30" i="3"/>
  <c r="G9" i="3"/>
  <c r="F18" i="3"/>
  <c r="G18" i="3"/>
  <c r="D49" i="3"/>
  <c r="A59" i="3"/>
  <c r="F8" i="3"/>
  <c r="F24" i="3"/>
  <c r="G5" i="3"/>
  <c r="F45" i="3"/>
  <c r="E24" i="3"/>
  <c r="D25" i="3" s="1"/>
  <c r="E55" i="3"/>
  <c r="G55" i="3" s="1"/>
  <c r="D5" i="3"/>
  <c r="F62" i="6"/>
  <c r="F20" i="6"/>
  <c r="F30" i="6"/>
  <c r="D7" i="6"/>
  <c r="G62" i="6"/>
  <c r="H62" i="6" s="1"/>
  <c r="F8" i="6"/>
  <c r="F6" i="6"/>
  <c r="D21" i="6"/>
  <c r="G10" i="6"/>
  <c r="H10" i="6" s="1"/>
  <c r="H11" i="6" s="1"/>
  <c r="G18" i="6"/>
  <c r="G20" i="6"/>
  <c r="G21" i="6" s="1"/>
  <c r="G63" i="6"/>
  <c r="D29" i="6"/>
  <c r="E52" i="6"/>
  <c r="F28" i="6"/>
  <c r="G8" i="6"/>
  <c r="G28" i="6"/>
  <c r="G30" i="6"/>
  <c r="D63" i="6"/>
  <c r="D31" i="6"/>
  <c r="F48" i="6"/>
  <c r="D16" i="6"/>
  <c r="F26" i="6"/>
  <c r="A58" i="6"/>
  <c r="G6" i="6"/>
  <c r="E16" i="6"/>
  <c r="E26" i="6"/>
  <c r="D27" i="6" s="1"/>
  <c r="E24" i="6"/>
  <c r="D25" i="6" s="1"/>
  <c r="D5" i="6"/>
  <c r="F46" i="6"/>
  <c r="F14" i="6"/>
  <c r="F24" i="6"/>
  <c r="B14" i="6"/>
  <c r="B24" i="6"/>
  <c r="B46" i="6"/>
  <c r="E14" i="6"/>
  <c r="G14" i="6" s="1"/>
  <c r="G4" i="6"/>
  <c r="A56" i="6"/>
  <c r="F28" i="3"/>
  <c r="G11" i="3" l="1"/>
  <c r="D15" i="3"/>
  <c r="G16" i="3"/>
  <c r="H16" i="3" s="1"/>
  <c r="E57" i="3"/>
  <c r="E47" i="3" s="1"/>
  <c r="B57" i="3"/>
  <c r="G27" i="3"/>
  <c r="G14" i="3"/>
  <c r="H14" i="3" s="1"/>
  <c r="I10" i="3"/>
  <c r="J10" i="3" s="1"/>
  <c r="H11" i="3"/>
  <c r="G57" i="3"/>
  <c r="F57" i="3"/>
  <c r="D58" i="3"/>
  <c r="D29" i="3"/>
  <c r="E60" i="6"/>
  <c r="E50" i="6" s="1"/>
  <c r="G50" i="6" s="1"/>
  <c r="H50" i="6" s="1"/>
  <c r="D60" i="6"/>
  <c r="B60" i="6"/>
  <c r="D27" i="3"/>
  <c r="D17" i="3"/>
  <c r="D52" i="3"/>
  <c r="H7" i="3"/>
  <c r="I6" i="3"/>
  <c r="I26" i="3"/>
  <c r="H27" i="3"/>
  <c r="H51" i="3"/>
  <c r="H52" i="3" s="1"/>
  <c r="D31" i="3"/>
  <c r="G30" i="3"/>
  <c r="F30" i="3"/>
  <c r="G20" i="3"/>
  <c r="F20" i="3"/>
  <c r="D21" i="3"/>
  <c r="I11" i="3"/>
  <c r="D62" i="3"/>
  <c r="G61" i="3"/>
  <c r="F61" i="3"/>
  <c r="G19" i="3"/>
  <c r="H18" i="3"/>
  <c r="D59" i="3"/>
  <c r="B59" i="3"/>
  <c r="E59" i="3"/>
  <c r="E49" i="3" s="1"/>
  <c r="G49" i="3" s="1"/>
  <c r="G29" i="3"/>
  <c r="H28" i="3"/>
  <c r="F49" i="3"/>
  <c r="H9" i="3"/>
  <c r="I8" i="3"/>
  <c r="H55" i="3"/>
  <c r="G56" i="3"/>
  <c r="I4" i="3"/>
  <c r="H5" i="3"/>
  <c r="E45" i="3"/>
  <c r="G24" i="3"/>
  <c r="D56" i="3"/>
  <c r="H20" i="6"/>
  <c r="H21" i="6" s="1"/>
  <c r="G51" i="6"/>
  <c r="I10" i="6"/>
  <c r="J10" i="6" s="1"/>
  <c r="H18" i="6"/>
  <c r="G19" i="6"/>
  <c r="G11" i="6"/>
  <c r="D51" i="6"/>
  <c r="H28" i="6"/>
  <c r="G29" i="6"/>
  <c r="H63" i="6"/>
  <c r="I62" i="6"/>
  <c r="H30" i="6"/>
  <c r="G31" i="6"/>
  <c r="I50" i="6"/>
  <c r="H51" i="6"/>
  <c r="I11" i="6"/>
  <c r="H8" i="6"/>
  <c r="G9" i="6"/>
  <c r="G52" i="6"/>
  <c r="D53" i="6"/>
  <c r="B58" i="6"/>
  <c r="D58" i="6"/>
  <c r="E58" i="6"/>
  <c r="E48" i="6" s="1"/>
  <c r="H6" i="6"/>
  <c r="G7" i="6"/>
  <c r="D17" i="6"/>
  <c r="G16" i="6"/>
  <c r="F16" i="6"/>
  <c r="G26" i="6"/>
  <c r="G24" i="6"/>
  <c r="G25" i="6" s="1"/>
  <c r="G15" i="6"/>
  <c r="H14" i="6"/>
  <c r="E56" i="6"/>
  <c r="E46" i="6" s="1"/>
  <c r="D56" i="6"/>
  <c r="B56" i="6"/>
  <c r="D15" i="6"/>
  <c r="H4" i="6"/>
  <c r="G5" i="6"/>
  <c r="G15" i="3" l="1"/>
  <c r="G17" i="3"/>
  <c r="D48" i="3"/>
  <c r="G47" i="3"/>
  <c r="F60" i="6"/>
  <c r="G60" i="6"/>
  <c r="D61" i="6"/>
  <c r="H57" i="3"/>
  <c r="G58" i="3"/>
  <c r="I7" i="3"/>
  <c r="J6" i="3"/>
  <c r="J26" i="3"/>
  <c r="I27" i="3"/>
  <c r="H17" i="3"/>
  <c r="I16" i="3"/>
  <c r="I51" i="3"/>
  <c r="I52" i="3" s="1"/>
  <c r="J11" i="3"/>
  <c r="K10" i="3"/>
  <c r="G21" i="3"/>
  <c r="H20" i="3"/>
  <c r="H61" i="3"/>
  <c r="G62" i="3"/>
  <c r="H30" i="3"/>
  <c r="G31" i="3"/>
  <c r="H49" i="3"/>
  <c r="G50" i="3"/>
  <c r="I9" i="3"/>
  <c r="J8" i="3"/>
  <c r="I18" i="3"/>
  <c r="H19" i="3"/>
  <c r="D50" i="3"/>
  <c r="I28" i="3"/>
  <c r="H29" i="3"/>
  <c r="D60" i="3"/>
  <c r="G59" i="3"/>
  <c r="F59" i="3"/>
  <c r="G25" i="3"/>
  <c r="H24" i="3"/>
  <c r="I14" i="3"/>
  <c r="H15" i="3"/>
  <c r="I55" i="3"/>
  <c r="H56" i="3"/>
  <c r="D46" i="3"/>
  <c r="G45" i="3"/>
  <c r="J4" i="3"/>
  <c r="I5" i="3"/>
  <c r="H24" i="6"/>
  <c r="I24" i="6" s="1"/>
  <c r="I20" i="6"/>
  <c r="I21" i="6" s="1"/>
  <c r="H19" i="6"/>
  <c r="I18" i="6"/>
  <c r="H52" i="6"/>
  <c r="G53" i="6"/>
  <c r="K10" i="6"/>
  <c r="J11" i="6"/>
  <c r="H9" i="6"/>
  <c r="I8" i="6"/>
  <c r="J50" i="6"/>
  <c r="I51" i="6"/>
  <c r="H31" i="6"/>
  <c r="I30" i="6"/>
  <c r="H29" i="6"/>
  <c r="I28" i="6"/>
  <c r="J62" i="6"/>
  <c r="I63" i="6"/>
  <c r="H26" i="6"/>
  <c r="G27" i="6"/>
  <c r="D49" i="6"/>
  <c r="G48" i="6"/>
  <c r="G58" i="6"/>
  <c r="F58" i="6"/>
  <c r="D59" i="6"/>
  <c r="H16" i="6"/>
  <c r="G17" i="6"/>
  <c r="I6" i="6"/>
  <c r="H7" i="6"/>
  <c r="I14" i="6"/>
  <c r="H15" i="6"/>
  <c r="D47" i="6"/>
  <c r="G46" i="6"/>
  <c r="H5" i="6"/>
  <c r="I4" i="6"/>
  <c r="H25" i="6"/>
  <c r="F56" i="6"/>
  <c r="D57" i="6"/>
  <c r="G56" i="6"/>
  <c r="H47" i="3" l="1"/>
  <c r="G48" i="3"/>
  <c r="I57" i="3"/>
  <c r="H58" i="3"/>
  <c r="H60" i="6"/>
  <c r="G61" i="6"/>
  <c r="J16" i="3"/>
  <c r="I17" i="3"/>
  <c r="K6" i="3"/>
  <c r="J7" i="3"/>
  <c r="J20" i="6"/>
  <c r="J27" i="3"/>
  <c r="K26" i="3"/>
  <c r="J51" i="3"/>
  <c r="J52" i="3" s="1"/>
  <c r="I61" i="3"/>
  <c r="H62" i="3"/>
  <c r="L10" i="3"/>
  <c r="K11" i="3"/>
  <c r="H31" i="3"/>
  <c r="I30" i="3"/>
  <c r="H21" i="3"/>
  <c r="I20" i="3"/>
  <c r="H59" i="3"/>
  <c r="G60" i="3"/>
  <c r="I19" i="3"/>
  <c r="J18" i="3"/>
  <c r="H50" i="3"/>
  <c r="I49" i="3"/>
  <c r="I29" i="3"/>
  <c r="J28" i="3"/>
  <c r="K8" i="3"/>
  <c r="J9" i="3"/>
  <c r="H45" i="3"/>
  <c r="G46" i="3"/>
  <c r="K4" i="3"/>
  <c r="J5" i="3"/>
  <c r="J55" i="3"/>
  <c r="I56" i="3"/>
  <c r="H25" i="3"/>
  <c r="I24" i="3"/>
  <c r="J14" i="3"/>
  <c r="I15" i="3"/>
  <c r="I19" i="6"/>
  <c r="J18" i="6"/>
  <c r="K62" i="6"/>
  <c r="J63" i="6"/>
  <c r="K20" i="6"/>
  <c r="J21" i="6"/>
  <c r="I52" i="6"/>
  <c r="H53" i="6"/>
  <c r="J30" i="6"/>
  <c r="I31" i="6"/>
  <c r="J8" i="6"/>
  <c r="I9" i="6"/>
  <c r="K50" i="6"/>
  <c r="J51" i="6"/>
  <c r="K11" i="6"/>
  <c r="L10" i="6"/>
  <c r="I29" i="6"/>
  <c r="J28" i="6"/>
  <c r="H17" i="6"/>
  <c r="I16" i="6"/>
  <c r="H48" i="6"/>
  <c r="G49" i="6"/>
  <c r="H58" i="6"/>
  <c r="G59" i="6"/>
  <c r="H27" i="6"/>
  <c r="I26" i="6"/>
  <c r="J6" i="6"/>
  <c r="I7" i="6"/>
  <c r="H56" i="6"/>
  <c r="G57" i="6"/>
  <c r="I25" i="6"/>
  <c r="J24" i="6"/>
  <c r="G47" i="6"/>
  <c r="H46" i="6"/>
  <c r="I15" i="6"/>
  <c r="J14" i="6"/>
  <c r="J4" i="6"/>
  <c r="I5" i="6"/>
  <c r="H48" i="3" l="1"/>
  <c r="I47" i="3"/>
  <c r="K51" i="3"/>
  <c r="I60" i="6"/>
  <c r="H61" i="6"/>
  <c r="J57" i="3"/>
  <c r="I58" i="3"/>
  <c r="L6" i="3"/>
  <c r="K7" i="3"/>
  <c r="L26" i="3"/>
  <c r="K27" i="3"/>
  <c r="J17" i="3"/>
  <c r="K16" i="3"/>
  <c r="M10" i="3"/>
  <c r="L11" i="3"/>
  <c r="L51" i="3"/>
  <c r="K52" i="3"/>
  <c r="J61" i="3"/>
  <c r="I62" i="3"/>
  <c r="J20" i="3"/>
  <c r="I21" i="3"/>
  <c r="J30" i="3"/>
  <c r="I31" i="3"/>
  <c r="K28" i="3"/>
  <c r="J29" i="3"/>
  <c r="J19" i="3"/>
  <c r="K18" i="3"/>
  <c r="K9" i="3"/>
  <c r="L8" i="3"/>
  <c r="I59" i="3"/>
  <c r="H60" i="3"/>
  <c r="J49" i="3"/>
  <c r="I50" i="3"/>
  <c r="I25" i="3"/>
  <c r="J24" i="3"/>
  <c r="J15" i="3"/>
  <c r="K14" i="3"/>
  <c r="J56" i="3"/>
  <c r="K55" i="3"/>
  <c r="I45" i="3"/>
  <c r="H46" i="3"/>
  <c r="K5" i="3"/>
  <c r="L4" i="3"/>
  <c r="K18" i="6"/>
  <c r="J19" i="6"/>
  <c r="L50" i="6"/>
  <c r="K51" i="6"/>
  <c r="J31" i="6"/>
  <c r="K30" i="6"/>
  <c r="K21" i="6"/>
  <c r="L20" i="6"/>
  <c r="J9" i="6"/>
  <c r="K8" i="6"/>
  <c r="J52" i="6"/>
  <c r="I53" i="6"/>
  <c r="L62" i="6"/>
  <c r="K63" i="6"/>
  <c r="K28" i="6"/>
  <c r="J29" i="6"/>
  <c r="L11" i="6"/>
  <c r="M10" i="6"/>
  <c r="H49" i="6"/>
  <c r="I48" i="6"/>
  <c r="J26" i="6"/>
  <c r="I27" i="6"/>
  <c r="J7" i="6"/>
  <c r="K6" i="6"/>
  <c r="H59" i="6"/>
  <c r="I58" i="6"/>
  <c r="J16" i="6"/>
  <c r="I17" i="6"/>
  <c r="J15" i="6"/>
  <c r="K14" i="6"/>
  <c r="K24" i="6"/>
  <c r="J25" i="6"/>
  <c r="J5" i="6"/>
  <c r="K4" i="6"/>
  <c r="I56" i="6"/>
  <c r="H57" i="6"/>
  <c r="I46" i="6"/>
  <c r="H47" i="6"/>
  <c r="I48" i="3" l="1"/>
  <c r="J47" i="3"/>
  <c r="J58" i="3"/>
  <c r="K57" i="3"/>
  <c r="J60" i="6"/>
  <c r="I61" i="6"/>
  <c r="L27" i="3"/>
  <c r="M26" i="3"/>
  <c r="L7" i="3"/>
  <c r="M6" i="3"/>
  <c r="L16" i="3"/>
  <c r="K17" i="3"/>
  <c r="K20" i="3"/>
  <c r="J21" i="3"/>
  <c r="L52" i="3"/>
  <c r="M51" i="3"/>
  <c r="K30" i="3"/>
  <c r="J31" i="3"/>
  <c r="K61" i="3"/>
  <c r="J62" i="3"/>
  <c r="N10" i="3"/>
  <c r="M11" i="3"/>
  <c r="J59" i="3"/>
  <c r="I60" i="3"/>
  <c r="K19" i="3"/>
  <c r="L18" i="3"/>
  <c r="K49" i="3"/>
  <c r="J50" i="3"/>
  <c r="K29" i="3"/>
  <c r="L28" i="3"/>
  <c r="L9" i="3"/>
  <c r="M8" i="3"/>
  <c r="L14" i="3"/>
  <c r="K15" i="3"/>
  <c r="L5" i="3"/>
  <c r="M4" i="3"/>
  <c r="L55" i="3"/>
  <c r="K56" i="3"/>
  <c r="K24" i="3"/>
  <c r="J25" i="3"/>
  <c r="J45" i="3"/>
  <c r="I46" i="3"/>
  <c r="L18" i="6"/>
  <c r="K19" i="6"/>
  <c r="L63" i="6"/>
  <c r="M62" i="6"/>
  <c r="M50" i="6"/>
  <c r="L51" i="6"/>
  <c r="N10" i="6"/>
  <c r="M11" i="6"/>
  <c r="L8" i="6"/>
  <c r="K9" i="6"/>
  <c r="M20" i="6"/>
  <c r="L21" i="6"/>
  <c r="L28" i="6"/>
  <c r="K29" i="6"/>
  <c r="K52" i="6"/>
  <c r="J53" i="6"/>
  <c r="L30" i="6"/>
  <c r="K31" i="6"/>
  <c r="J27" i="6"/>
  <c r="K26" i="6"/>
  <c r="J58" i="6"/>
  <c r="I59" i="6"/>
  <c r="J17" i="6"/>
  <c r="K16" i="6"/>
  <c r="L6" i="6"/>
  <c r="K7" i="6"/>
  <c r="I49" i="6"/>
  <c r="J48" i="6"/>
  <c r="I57" i="6"/>
  <c r="J56" i="6"/>
  <c r="K25" i="6"/>
  <c r="L24" i="6"/>
  <c r="I47" i="6"/>
  <c r="J46" i="6"/>
  <c r="L4" i="6"/>
  <c r="K5" i="6"/>
  <c r="K15" i="6"/>
  <c r="L14" i="6"/>
  <c r="K47" i="3" l="1"/>
  <c r="J48" i="3"/>
  <c r="K58" i="3"/>
  <c r="L57" i="3"/>
  <c r="J61" i="6"/>
  <c r="K60" i="6"/>
  <c r="M16" i="3"/>
  <c r="L17" i="3"/>
  <c r="M7" i="3"/>
  <c r="N6" i="3"/>
  <c r="N26" i="3"/>
  <c r="M27" i="3"/>
  <c r="L61" i="3"/>
  <c r="K62" i="3"/>
  <c r="N51" i="3"/>
  <c r="M52" i="3"/>
  <c r="N11" i="3"/>
  <c r="O10" i="3"/>
  <c r="L30" i="3"/>
  <c r="K31" i="3"/>
  <c r="L20" i="3"/>
  <c r="K21" i="3"/>
  <c r="M28" i="3"/>
  <c r="L29" i="3"/>
  <c r="M18" i="3"/>
  <c r="L19" i="3"/>
  <c r="K50" i="3"/>
  <c r="L49" i="3"/>
  <c r="J60" i="3"/>
  <c r="K59" i="3"/>
  <c r="M9" i="3"/>
  <c r="N8" i="3"/>
  <c r="N4" i="3"/>
  <c r="M5" i="3"/>
  <c r="J46" i="3"/>
  <c r="K45" i="3"/>
  <c r="M55" i="3"/>
  <c r="L56" i="3"/>
  <c r="L15" i="3"/>
  <c r="M14" i="3"/>
  <c r="K25" i="3"/>
  <c r="L24" i="3"/>
  <c r="M18" i="6"/>
  <c r="L19" i="6"/>
  <c r="L29" i="6"/>
  <c r="M28" i="6"/>
  <c r="L9" i="6"/>
  <c r="M8" i="6"/>
  <c r="N50" i="6"/>
  <c r="M51" i="6"/>
  <c r="L31" i="6"/>
  <c r="M30" i="6"/>
  <c r="L52" i="6"/>
  <c r="K53" i="6"/>
  <c r="N20" i="6"/>
  <c r="M21" i="6"/>
  <c r="O10" i="6"/>
  <c r="N11" i="6"/>
  <c r="N62" i="6"/>
  <c r="M63" i="6"/>
  <c r="M6" i="6"/>
  <c r="L7" i="6"/>
  <c r="K58" i="6"/>
  <c r="J59" i="6"/>
  <c r="K48" i="6"/>
  <c r="J49" i="6"/>
  <c r="L16" i="6"/>
  <c r="K17" i="6"/>
  <c r="L26" i="6"/>
  <c r="K27" i="6"/>
  <c r="L5" i="6"/>
  <c r="M4" i="6"/>
  <c r="M24" i="6"/>
  <c r="L25" i="6"/>
  <c r="M14" i="6"/>
  <c r="L15" i="6"/>
  <c r="K46" i="6"/>
  <c r="J47" i="6"/>
  <c r="J57" i="6"/>
  <c r="K56" i="6"/>
  <c r="K48" i="3" l="1"/>
  <c r="L47" i="3"/>
  <c r="K61" i="6"/>
  <c r="L60" i="6"/>
  <c r="L58" i="3"/>
  <c r="M57" i="3"/>
  <c r="N27" i="3"/>
  <c r="O26" i="3"/>
  <c r="N16" i="3"/>
  <c r="M17" i="3"/>
  <c r="O6" i="3"/>
  <c r="N7" i="3"/>
  <c r="M30" i="3"/>
  <c r="L31" i="3"/>
  <c r="O51" i="3"/>
  <c r="N52" i="3"/>
  <c r="M20" i="3"/>
  <c r="L21" i="3"/>
  <c r="M61" i="3"/>
  <c r="L62" i="3"/>
  <c r="P10" i="3"/>
  <c r="O11" i="3"/>
  <c r="M19" i="3"/>
  <c r="N18" i="3"/>
  <c r="L59" i="3"/>
  <c r="K60" i="3"/>
  <c r="M29" i="3"/>
  <c r="N28" i="3"/>
  <c r="O8" i="3"/>
  <c r="N9" i="3"/>
  <c r="L50" i="3"/>
  <c r="M49" i="3"/>
  <c r="N14" i="3"/>
  <c r="M15" i="3"/>
  <c r="K46" i="3"/>
  <c r="L45" i="3"/>
  <c r="N55" i="3"/>
  <c r="M56" i="3"/>
  <c r="O4" i="3"/>
  <c r="N5" i="3"/>
  <c r="M24" i="3"/>
  <c r="L25" i="3"/>
  <c r="M19" i="6"/>
  <c r="N18" i="6"/>
  <c r="O62" i="6"/>
  <c r="N63" i="6"/>
  <c r="O20" i="6"/>
  <c r="N21" i="6"/>
  <c r="N30" i="6"/>
  <c r="M31" i="6"/>
  <c r="N8" i="6"/>
  <c r="M9" i="6"/>
  <c r="P10" i="6"/>
  <c r="O11" i="6"/>
  <c r="M52" i="6"/>
  <c r="L53" i="6"/>
  <c r="O50" i="6"/>
  <c r="N51" i="6"/>
  <c r="M29" i="6"/>
  <c r="N28" i="6"/>
  <c r="L17" i="6"/>
  <c r="M16" i="6"/>
  <c r="L58" i="6"/>
  <c r="K59" i="6"/>
  <c r="L27" i="6"/>
  <c r="M26" i="6"/>
  <c r="L48" i="6"/>
  <c r="K49" i="6"/>
  <c r="N6" i="6"/>
  <c r="M7" i="6"/>
  <c r="K47" i="6"/>
  <c r="L46" i="6"/>
  <c r="M25" i="6"/>
  <c r="N24" i="6"/>
  <c r="M15" i="6"/>
  <c r="N14" i="6"/>
  <c r="L56" i="6"/>
  <c r="K57" i="6"/>
  <c r="N4" i="6"/>
  <c r="M5" i="6"/>
  <c r="M47" i="3" l="1"/>
  <c r="L48" i="3"/>
  <c r="N57" i="3"/>
  <c r="M58" i="3"/>
  <c r="M60" i="6"/>
  <c r="L61" i="6"/>
  <c r="P26" i="3"/>
  <c r="O27" i="3"/>
  <c r="P6" i="3"/>
  <c r="O7" i="3"/>
  <c r="N17" i="3"/>
  <c r="O16" i="3"/>
  <c r="N61" i="3"/>
  <c r="M62" i="3"/>
  <c r="P51" i="3"/>
  <c r="O52" i="3"/>
  <c r="Q10" i="3"/>
  <c r="P11" i="3"/>
  <c r="N20" i="3"/>
  <c r="M21" i="3"/>
  <c r="N30" i="3"/>
  <c r="M31" i="3"/>
  <c r="O9" i="3"/>
  <c r="P8" i="3"/>
  <c r="M59" i="3"/>
  <c r="L60" i="3"/>
  <c r="N49" i="3"/>
  <c r="M50" i="3"/>
  <c r="O28" i="3"/>
  <c r="N29" i="3"/>
  <c r="N19" i="3"/>
  <c r="O18" i="3"/>
  <c r="M45" i="3"/>
  <c r="L46" i="3"/>
  <c r="M25" i="3"/>
  <c r="N24" i="3"/>
  <c r="N56" i="3"/>
  <c r="O55" i="3"/>
  <c r="N15" i="3"/>
  <c r="O14" i="3"/>
  <c r="O5" i="3"/>
  <c r="P4" i="3"/>
  <c r="O18" i="6"/>
  <c r="N19" i="6"/>
  <c r="P50" i="6"/>
  <c r="O51" i="6"/>
  <c r="P11" i="6"/>
  <c r="Q10" i="6"/>
  <c r="N9" i="6"/>
  <c r="O8" i="6"/>
  <c r="O21" i="6"/>
  <c r="P20" i="6"/>
  <c r="O28" i="6"/>
  <c r="N29" i="6"/>
  <c r="N52" i="6"/>
  <c r="M53" i="6"/>
  <c r="N31" i="6"/>
  <c r="O30" i="6"/>
  <c r="P62" i="6"/>
  <c r="O63" i="6"/>
  <c r="L49" i="6"/>
  <c r="M48" i="6"/>
  <c r="L59" i="6"/>
  <c r="M58" i="6"/>
  <c r="N7" i="6"/>
  <c r="O6" i="6"/>
  <c r="N26" i="6"/>
  <c r="M27" i="6"/>
  <c r="N16" i="6"/>
  <c r="M17" i="6"/>
  <c r="M56" i="6"/>
  <c r="L57" i="6"/>
  <c r="O24" i="6"/>
  <c r="N25" i="6"/>
  <c r="N5" i="6"/>
  <c r="O4" i="6"/>
  <c r="N15" i="6"/>
  <c r="O14" i="6"/>
  <c r="M46" i="6"/>
  <c r="L47" i="6"/>
  <c r="M48" i="3" l="1"/>
  <c r="N47" i="3"/>
  <c r="N60" i="6"/>
  <c r="M61" i="6"/>
  <c r="O57" i="3"/>
  <c r="N58" i="3"/>
  <c r="P27" i="3"/>
  <c r="Q26" i="3"/>
  <c r="P16" i="3"/>
  <c r="O17" i="3"/>
  <c r="P7" i="3"/>
  <c r="Q6" i="3"/>
  <c r="O20" i="3"/>
  <c r="N21" i="3"/>
  <c r="Q51" i="3"/>
  <c r="P52" i="3"/>
  <c r="O30" i="3"/>
  <c r="N31" i="3"/>
  <c r="R10" i="3"/>
  <c r="Q11" i="3"/>
  <c r="N62" i="3"/>
  <c r="O61" i="3"/>
  <c r="O29" i="3"/>
  <c r="P28" i="3"/>
  <c r="N59" i="3"/>
  <c r="M60" i="3"/>
  <c r="O49" i="3"/>
  <c r="N50" i="3"/>
  <c r="O19" i="3"/>
  <c r="P18" i="3"/>
  <c r="P9" i="3"/>
  <c r="Q8" i="3"/>
  <c r="P14" i="3"/>
  <c r="O15" i="3"/>
  <c r="O24" i="3"/>
  <c r="N25" i="3"/>
  <c r="N45" i="3"/>
  <c r="M46" i="3"/>
  <c r="P5" i="3"/>
  <c r="Q4" i="3"/>
  <c r="P55" i="3"/>
  <c r="O56" i="3"/>
  <c r="O19" i="6"/>
  <c r="P18" i="6"/>
  <c r="P63" i="6"/>
  <c r="Q62" i="6"/>
  <c r="Q20" i="6"/>
  <c r="P21" i="6"/>
  <c r="R10" i="6"/>
  <c r="Q11" i="6"/>
  <c r="O52" i="6"/>
  <c r="N53" i="6"/>
  <c r="P28" i="6"/>
  <c r="O29" i="6"/>
  <c r="Q50" i="6"/>
  <c r="P51" i="6"/>
  <c r="P30" i="6"/>
  <c r="O31" i="6"/>
  <c r="P8" i="6"/>
  <c r="O9" i="6"/>
  <c r="O26" i="6"/>
  <c r="N27" i="6"/>
  <c r="N58" i="6"/>
  <c r="M59" i="6"/>
  <c r="N17" i="6"/>
  <c r="O16" i="6"/>
  <c r="P6" i="6"/>
  <c r="O7" i="6"/>
  <c r="M49" i="6"/>
  <c r="N48" i="6"/>
  <c r="O25" i="6"/>
  <c r="P24" i="6"/>
  <c r="O15" i="6"/>
  <c r="P14" i="6"/>
  <c r="M47" i="6"/>
  <c r="N46" i="6"/>
  <c r="M57" i="6"/>
  <c r="N56" i="6"/>
  <c r="P4" i="6"/>
  <c r="O5" i="6"/>
  <c r="N48" i="3" l="1"/>
  <c r="O47" i="3"/>
  <c r="P57" i="3"/>
  <c r="O58" i="3"/>
  <c r="O60" i="6"/>
  <c r="N61" i="6"/>
  <c r="Q16" i="3"/>
  <c r="P17" i="3"/>
  <c r="Q7" i="3"/>
  <c r="R6" i="3"/>
  <c r="R26" i="3"/>
  <c r="Q27" i="3"/>
  <c r="R11" i="3"/>
  <c r="S10" i="3"/>
  <c r="R51" i="3"/>
  <c r="Q52" i="3"/>
  <c r="P30" i="3"/>
  <c r="O31" i="3"/>
  <c r="P20" i="3"/>
  <c r="O21" i="3"/>
  <c r="P61" i="3"/>
  <c r="O62" i="3"/>
  <c r="N60" i="3"/>
  <c r="O59" i="3"/>
  <c r="Q18" i="3"/>
  <c r="P19" i="3"/>
  <c r="P49" i="3"/>
  <c r="O50" i="3"/>
  <c r="Q9" i="3"/>
  <c r="R8" i="3"/>
  <c r="Q28" i="3"/>
  <c r="P29" i="3"/>
  <c r="R4" i="3"/>
  <c r="Q5" i="3"/>
  <c r="Q55" i="3"/>
  <c r="P56" i="3"/>
  <c r="N46" i="3"/>
  <c r="O45" i="3"/>
  <c r="P15" i="3"/>
  <c r="Q14" i="3"/>
  <c r="O25" i="3"/>
  <c r="P24" i="3"/>
  <c r="Q18" i="6"/>
  <c r="P19" i="6"/>
  <c r="P9" i="6"/>
  <c r="Q8" i="6"/>
  <c r="R50" i="6"/>
  <c r="Q51" i="6"/>
  <c r="P52" i="6"/>
  <c r="O53" i="6"/>
  <c r="R20" i="6"/>
  <c r="Q21" i="6"/>
  <c r="P31" i="6"/>
  <c r="Q30" i="6"/>
  <c r="P29" i="6"/>
  <c r="Q28" i="6"/>
  <c r="S10" i="6"/>
  <c r="R11" i="6"/>
  <c r="R62" i="6"/>
  <c r="Q63" i="6"/>
  <c r="Q6" i="6"/>
  <c r="P7" i="6"/>
  <c r="O58" i="6"/>
  <c r="N59" i="6"/>
  <c r="P26" i="6"/>
  <c r="O27" i="6"/>
  <c r="O48" i="6"/>
  <c r="N49" i="6"/>
  <c r="P16" i="6"/>
  <c r="O17" i="6"/>
  <c r="N57" i="6"/>
  <c r="O56" i="6"/>
  <c r="Q14" i="6"/>
  <c r="P15" i="6"/>
  <c r="P5" i="6"/>
  <c r="Q4" i="6"/>
  <c r="O46" i="6"/>
  <c r="N47" i="6"/>
  <c r="Q24" i="6"/>
  <c r="P25" i="6"/>
  <c r="O48" i="3" l="1"/>
  <c r="P47" i="3"/>
  <c r="P60" i="6"/>
  <c r="O61" i="6"/>
  <c r="P58" i="3"/>
  <c r="Q57" i="3"/>
  <c r="R16" i="3"/>
  <c r="Q17" i="3"/>
  <c r="R27" i="3"/>
  <c r="S26" i="3"/>
  <c r="S6" i="3"/>
  <c r="R7" i="3"/>
  <c r="T10" i="3"/>
  <c r="S11" i="3"/>
  <c r="Q20" i="3"/>
  <c r="P21" i="3"/>
  <c r="R52" i="3"/>
  <c r="S51" i="3"/>
  <c r="Q61" i="3"/>
  <c r="P62" i="3"/>
  <c r="Q30" i="3"/>
  <c r="P31" i="3"/>
  <c r="Q19" i="3"/>
  <c r="R18" i="3"/>
  <c r="S8" i="3"/>
  <c r="R9" i="3"/>
  <c r="Q29" i="3"/>
  <c r="R28" i="3"/>
  <c r="P50" i="3"/>
  <c r="Q49" i="3"/>
  <c r="P59" i="3"/>
  <c r="O60" i="3"/>
  <c r="R14" i="3"/>
  <c r="Q15" i="3"/>
  <c r="S4" i="3"/>
  <c r="R5" i="3"/>
  <c r="Q24" i="3"/>
  <c r="P25" i="3"/>
  <c r="P45" i="3"/>
  <c r="O46" i="3"/>
  <c r="R55" i="3"/>
  <c r="Q56" i="3"/>
  <c r="Q19" i="6"/>
  <c r="R18" i="6"/>
  <c r="Q29" i="6"/>
  <c r="R28" i="6"/>
  <c r="R21" i="6"/>
  <c r="S20" i="6"/>
  <c r="R51" i="6"/>
  <c r="S50" i="6"/>
  <c r="S62" i="6"/>
  <c r="R63" i="6"/>
  <c r="T10" i="6"/>
  <c r="S11" i="6"/>
  <c r="R30" i="6"/>
  <c r="Q31" i="6"/>
  <c r="Q52" i="6"/>
  <c r="P53" i="6"/>
  <c r="R8" i="6"/>
  <c r="Q9" i="6"/>
  <c r="P48" i="6"/>
  <c r="O49" i="6"/>
  <c r="P58" i="6"/>
  <c r="O59" i="6"/>
  <c r="P17" i="6"/>
  <c r="Q16" i="6"/>
  <c r="P27" i="6"/>
  <c r="Q26" i="6"/>
  <c r="R6" i="6"/>
  <c r="Q7" i="6"/>
  <c r="O47" i="6"/>
  <c r="P46" i="6"/>
  <c r="Q15" i="6"/>
  <c r="R14" i="6"/>
  <c r="Q25" i="6"/>
  <c r="R24" i="6"/>
  <c r="R4" i="6"/>
  <c r="Q5" i="6"/>
  <c r="P56" i="6"/>
  <c r="O57" i="6"/>
  <c r="Q47" i="3" l="1"/>
  <c r="P48" i="3"/>
  <c r="R57" i="3"/>
  <c r="Q58" i="3"/>
  <c r="P61" i="6"/>
  <c r="Q60" i="6"/>
  <c r="S16" i="3"/>
  <c r="R17" i="3"/>
  <c r="T6" i="3"/>
  <c r="S7" i="3"/>
  <c r="S27" i="3"/>
  <c r="T26" i="3"/>
  <c r="R20" i="3"/>
  <c r="Q21" i="3"/>
  <c r="R61" i="3"/>
  <c r="Q62" i="3"/>
  <c r="T11" i="3"/>
  <c r="U10" i="3"/>
  <c r="U11" i="3" s="1"/>
  <c r="R30" i="3"/>
  <c r="Q31" i="3"/>
  <c r="T51" i="3"/>
  <c r="S52" i="3"/>
  <c r="S28" i="3"/>
  <c r="R29" i="3"/>
  <c r="T8" i="3"/>
  <c r="S9" i="3"/>
  <c r="R49" i="3"/>
  <c r="Q50" i="3"/>
  <c r="Q59" i="3"/>
  <c r="P60" i="3"/>
  <c r="S18" i="3"/>
  <c r="R19" i="3"/>
  <c r="Q45" i="3"/>
  <c r="P46" i="3"/>
  <c r="S14" i="3"/>
  <c r="R15" i="3"/>
  <c r="R56" i="3"/>
  <c r="S55" i="3"/>
  <c r="Q25" i="3"/>
  <c r="R24" i="3"/>
  <c r="S5" i="3"/>
  <c r="T4" i="3"/>
  <c r="R19" i="6"/>
  <c r="S18" i="6"/>
  <c r="R52" i="6"/>
  <c r="Q53" i="6"/>
  <c r="R31" i="6"/>
  <c r="S30" i="6"/>
  <c r="T62" i="6"/>
  <c r="S63" i="6"/>
  <c r="S28" i="6"/>
  <c r="R29" i="6"/>
  <c r="R9" i="6"/>
  <c r="S8" i="6"/>
  <c r="T11" i="6"/>
  <c r="U10" i="6"/>
  <c r="U11" i="6" s="1"/>
  <c r="T50" i="6"/>
  <c r="S51" i="6"/>
  <c r="T20" i="6"/>
  <c r="S21" i="6"/>
  <c r="P59" i="6"/>
  <c r="Q58" i="6"/>
  <c r="R26" i="6"/>
  <c r="Q27" i="6"/>
  <c r="R7" i="6"/>
  <c r="S6" i="6"/>
  <c r="P49" i="6"/>
  <c r="Q48" i="6"/>
  <c r="R16" i="6"/>
  <c r="Q17" i="6"/>
  <c r="R5" i="6"/>
  <c r="S4" i="6"/>
  <c r="R15" i="6"/>
  <c r="S14" i="6"/>
  <c r="Q56" i="6"/>
  <c r="P57" i="6"/>
  <c r="R25" i="6"/>
  <c r="S24" i="6"/>
  <c r="Q46" i="6"/>
  <c r="P47" i="6"/>
  <c r="R47" i="3" l="1"/>
  <c r="Q48" i="3"/>
  <c r="R60" i="6"/>
  <c r="Q61" i="6"/>
  <c r="R58" i="3"/>
  <c r="S57" i="3"/>
  <c r="U6" i="3"/>
  <c r="U7" i="3" s="1"/>
  <c r="T7" i="3"/>
  <c r="U26" i="3"/>
  <c r="U27" i="3" s="1"/>
  <c r="T27" i="3"/>
  <c r="T16" i="3"/>
  <c r="S17" i="3"/>
  <c r="S30" i="3"/>
  <c r="R31" i="3"/>
  <c r="R62" i="3"/>
  <c r="S61" i="3"/>
  <c r="T52" i="3"/>
  <c r="U51" i="3"/>
  <c r="U52" i="3" s="1"/>
  <c r="R21" i="3"/>
  <c r="S20" i="3"/>
  <c r="R59" i="3"/>
  <c r="Q60" i="3"/>
  <c r="T28" i="3"/>
  <c r="S29" i="3"/>
  <c r="T18" i="3"/>
  <c r="S19" i="3"/>
  <c r="S49" i="3"/>
  <c r="R50" i="3"/>
  <c r="U8" i="3"/>
  <c r="U9" i="3" s="1"/>
  <c r="T9" i="3"/>
  <c r="S24" i="3"/>
  <c r="R25" i="3"/>
  <c r="R45" i="3"/>
  <c r="Q46" i="3"/>
  <c r="U4" i="3"/>
  <c r="U5" i="3" s="1"/>
  <c r="T5" i="3"/>
  <c r="T55" i="3"/>
  <c r="S56" i="3"/>
  <c r="S15" i="3"/>
  <c r="T14" i="3"/>
  <c r="T18" i="6"/>
  <c r="S19" i="6"/>
  <c r="T8" i="6"/>
  <c r="S9" i="6"/>
  <c r="T28" i="6"/>
  <c r="S29" i="6"/>
  <c r="T30" i="6"/>
  <c r="S31" i="6"/>
  <c r="S52" i="6"/>
  <c r="R53" i="6"/>
  <c r="U20" i="6"/>
  <c r="U21" i="6" s="1"/>
  <c r="T21" i="6"/>
  <c r="U50" i="6"/>
  <c r="U51" i="6" s="1"/>
  <c r="T51" i="6"/>
  <c r="T63" i="6"/>
  <c r="U62" i="6"/>
  <c r="U63" i="6" s="1"/>
  <c r="R27" i="6"/>
  <c r="S26" i="6"/>
  <c r="Q49" i="6"/>
  <c r="R48" i="6"/>
  <c r="R17" i="6"/>
  <c r="S16" i="6"/>
  <c r="T6" i="6"/>
  <c r="S7" i="6"/>
  <c r="R58" i="6"/>
  <c r="Q59" i="6"/>
  <c r="Q57" i="6"/>
  <c r="R56" i="6"/>
  <c r="Q47" i="6"/>
  <c r="R46" i="6"/>
  <c r="T14" i="6"/>
  <c r="S15" i="6"/>
  <c r="T24" i="6"/>
  <c r="S25" i="6"/>
  <c r="T4" i="6"/>
  <c r="S5" i="6"/>
  <c r="R48" i="3" l="1"/>
  <c r="S47" i="3"/>
  <c r="T57" i="3"/>
  <c r="S58" i="3"/>
  <c r="S60" i="6"/>
  <c r="R61" i="6"/>
  <c r="U16" i="3"/>
  <c r="U17" i="3" s="1"/>
  <c r="T17" i="3"/>
  <c r="T20" i="3"/>
  <c r="S21" i="3"/>
  <c r="T61" i="3"/>
  <c r="S62" i="3"/>
  <c r="T30" i="3"/>
  <c r="S31" i="3"/>
  <c r="U18" i="3"/>
  <c r="U19" i="3" s="1"/>
  <c r="T19" i="3"/>
  <c r="R60" i="3"/>
  <c r="S59" i="3"/>
  <c r="S50" i="3"/>
  <c r="T49" i="3"/>
  <c r="U28" i="3"/>
  <c r="U29" i="3" s="1"/>
  <c r="T29" i="3"/>
  <c r="U55" i="3"/>
  <c r="U56" i="3" s="1"/>
  <c r="T56" i="3"/>
  <c r="R46" i="3"/>
  <c r="S45" i="3"/>
  <c r="T24" i="3"/>
  <c r="S25" i="3"/>
  <c r="U14" i="3"/>
  <c r="U15" i="3" s="1"/>
  <c r="T15" i="3"/>
  <c r="U18" i="6"/>
  <c r="U19" i="6" s="1"/>
  <c r="T19" i="6"/>
  <c r="T29" i="6"/>
  <c r="U28" i="6"/>
  <c r="U29" i="6" s="1"/>
  <c r="T52" i="6"/>
  <c r="S53" i="6"/>
  <c r="U30" i="6"/>
  <c r="U31" i="6" s="1"/>
  <c r="T31" i="6"/>
  <c r="U8" i="6"/>
  <c r="U9" i="6" s="1"/>
  <c r="T9" i="6"/>
  <c r="S58" i="6"/>
  <c r="R59" i="6"/>
  <c r="T16" i="6"/>
  <c r="S17" i="6"/>
  <c r="U6" i="6"/>
  <c r="U7" i="6" s="1"/>
  <c r="T7" i="6"/>
  <c r="S48" i="6"/>
  <c r="R49" i="6"/>
  <c r="T26" i="6"/>
  <c r="S27" i="6"/>
  <c r="U24" i="6"/>
  <c r="U25" i="6" s="1"/>
  <c r="T25" i="6"/>
  <c r="R47" i="6"/>
  <c r="S46" i="6"/>
  <c r="U4" i="6"/>
  <c r="U5" i="6" s="1"/>
  <c r="T5" i="6"/>
  <c r="U14" i="6"/>
  <c r="U15" i="6" s="1"/>
  <c r="T15" i="6"/>
  <c r="R57" i="6"/>
  <c r="S56" i="6"/>
  <c r="T47" i="3" l="1"/>
  <c r="S48" i="3"/>
  <c r="S61" i="6"/>
  <c r="T60" i="6"/>
  <c r="U57" i="3"/>
  <c r="U58" i="3" s="1"/>
  <c r="T58" i="3"/>
  <c r="U30" i="3"/>
  <c r="U31" i="3" s="1"/>
  <c r="T31" i="3"/>
  <c r="T21" i="3"/>
  <c r="U20" i="3"/>
  <c r="U21" i="3" s="1"/>
  <c r="T62" i="3"/>
  <c r="U61" i="3"/>
  <c r="U62" i="3" s="1"/>
  <c r="T50" i="3"/>
  <c r="U49" i="3"/>
  <c r="U50" i="3" s="1"/>
  <c r="T59" i="3"/>
  <c r="S60" i="3"/>
  <c r="T45" i="3"/>
  <c r="S46" i="3"/>
  <c r="U24" i="3"/>
  <c r="U25" i="3" s="1"/>
  <c r="T25" i="3"/>
  <c r="T53" i="6"/>
  <c r="U52" i="6"/>
  <c r="U53" i="6" s="1"/>
  <c r="T48" i="6"/>
  <c r="S49" i="6"/>
  <c r="T58" i="6"/>
  <c r="S59" i="6"/>
  <c r="U26" i="6"/>
  <c r="U27" i="6" s="1"/>
  <c r="T27" i="6"/>
  <c r="U16" i="6"/>
  <c r="U17" i="6" s="1"/>
  <c r="T17" i="6"/>
  <c r="T56" i="6"/>
  <c r="S57" i="6"/>
  <c r="T46" i="6"/>
  <c r="S47" i="6"/>
  <c r="U47" i="3" l="1"/>
  <c r="U48" i="3" s="1"/>
  <c r="T48" i="3"/>
  <c r="U60" i="6"/>
  <c r="U61" i="6" s="1"/>
  <c r="T61" i="6"/>
  <c r="U59" i="3"/>
  <c r="U60" i="3" s="1"/>
  <c r="T60" i="3"/>
  <c r="U45" i="3"/>
  <c r="U46" i="3" s="1"/>
  <c r="T46" i="3"/>
  <c r="T59" i="6"/>
  <c r="U58" i="6"/>
  <c r="U59" i="6" s="1"/>
  <c r="T49" i="6"/>
  <c r="U48" i="6"/>
  <c r="U49" i="6" s="1"/>
  <c r="U56" i="6"/>
  <c r="U57" i="6" s="1"/>
  <c r="T57" i="6"/>
  <c r="U46" i="6"/>
  <c r="U47" i="6" s="1"/>
  <c r="T47" i="6"/>
</calcChain>
</file>

<file path=xl/comments1.xml><?xml version="1.0" encoding="utf-8"?>
<comments xmlns="http://schemas.openxmlformats.org/spreadsheetml/2006/main">
  <authors>
    <author>Farrell / Matthew Matt</author>
  </authors>
  <commentList>
    <comment ref="E44" authorId="0" shapeId="0">
      <text>
        <r>
          <rPr>
            <b/>
            <sz val="9"/>
            <color indexed="81"/>
            <rFont val="Arial"/>
            <family val="2"/>
          </rPr>
          <t xml:space="preserve">Farrell - These numbers reflect 75% Secondary and 25% Idle </t>
        </r>
        <r>
          <rPr>
            <sz val="9"/>
            <color indexed="81"/>
            <rFont val="Arial"/>
            <family val="2"/>
          </rPr>
          <t xml:space="preserve">
</t>
        </r>
      </text>
    </comment>
  </commentList>
</comments>
</file>

<file path=xl/comments2.xml><?xml version="1.0" encoding="utf-8"?>
<comments xmlns="http://schemas.openxmlformats.org/spreadsheetml/2006/main">
  <authors>
    <author>Farrell / Matthew Matt</author>
  </authors>
  <commentList>
    <comment ref="E45" authorId="0" shapeId="0">
      <text>
        <r>
          <rPr>
            <b/>
            <sz val="9"/>
            <color indexed="81"/>
            <rFont val="Arial"/>
            <family val="2"/>
          </rPr>
          <t xml:space="preserve">Farrell - These numbers reflect 75% Secondary and 25% Idle </t>
        </r>
        <r>
          <rPr>
            <sz val="9"/>
            <color indexed="81"/>
            <rFont val="Arial"/>
            <family val="2"/>
          </rPr>
          <t xml:space="preserve">
</t>
        </r>
      </text>
    </comment>
  </commentList>
</comments>
</file>

<file path=xl/comments3.xml><?xml version="1.0" encoding="utf-8"?>
<comments xmlns="http://schemas.openxmlformats.org/spreadsheetml/2006/main">
  <authors>
    <author>roche</author>
  </authors>
  <commentList>
    <comment ref="H4" authorId="0" shapeId="0">
      <text>
        <r>
          <rPr>
            <b/>
            <sz val="12"/>
            <color indexed="81"/>
            <rFont val="Tahoma"/>
            <family val="2"/>
          </rPr>
          <t xml:space="preserve">AMSAA 
Number (Type Single)
Suggest Calling Field:  Primary_Rd_Speed(miles-per-hr)
</t>
        </r>
        <r>
          <rPr>
            <sz val="12"/>
            <color indexed="81"/>
            <rFont val="Tahoma"/>
            <family val="2"/>
          </rPr>
          <t xml:space="preserve">
</t>
        </r>
      </text>
    </comment>
    <comment ref="I4" authorId="0" shapeId="0">
      <text>
        <r>
          <rPr>
            <b/>
            <sz val="12"/>
            <color indexed="81"/>
            <rFont val="Tahoma"/>
            <family val="2"/>
          </rPr>
          <t>AMSAA 
Number (Type Single)
Suggest Calling Field:  Seconary_Rd_Speed(miles-per-hr)</t>
        </r>
        <r>
          <rPr>
            <sz val="12"/>
            <color indexed="81"/>
            <rFont val="Tahoma"/>
            <family val="2"/>
          </rPr>
          <t xml:space="preserve">
</t>
        </r>
      </text>
    </comment>
    <comment ref="J4" authorId="0" shapeId="0">
      <text>
        <r>
          <rPr>
            <b/>
            <sz val="12"/>
            <color indexed="81"/>
            <rFont val="Tahoma"/>
            <family val="2"/>
          </rPr>
          <t xml:space="preserve">AMSAA 
Number (Type Single)
Suggest Calling Field:  X-Courntry_Speed(miles-per-hr)
</t>
        </r>
        <r>
          <rPr>
            <sz val="12"/>
            <color indexed="81"/>
            <rFont val="Tahoma"/>
            <family val="2"/>
          </rPr>
          <t xml:space="preserve">
</t>
        </r>
      </text>
    </comment>
    <comment ref="K4" authorId="0" shapeId="0">
      <text>
        <r>
          <rPr>
            <b/>
            <sz val="12"/>
            <color indexed="81"/>
            <rFont val="Tahoma"/>
            <family val="2"/>
          </rPr>
          <t xml:space="preserve">AMSAA 
Suggest Calling Field:  FuelBurnRate_1_UA_Trailered
</t>
        </r>
        <r>
          <rPr>
            <sz val="12"/>
            <color indexed="81"/>
            <rFont val="Tahoma"/>
            <family val="2"/>
          </rPr>
          <t xml:space="preserve">
</t>
        </r>
        <r>
          <rPr>
            <b/>
            <sz val="12"/>
            <color indexed="81"/>
            <rFont val="Tahoma"/>
            <family val="2"/>
          </rPr>
          <t>1st fuel metric (gallons per hour is the unit) associated with the end item
Example:</t>
        </r>
        <r>
          <rPr>
            <sz val="12"/>
            <color indexed="81"/>
            <rFont val="Tahoma"/>
            <family val="2"/>
          </rPr>
          <t xml:space="preserve">
1. Ground idle Aviation assets
2. Idle/Non-moving Ground vehicles
        Speed: 0 mph, Terrain: N/A</t>
        </r>
      </text>
    </comment>
    <comment ref="L4" authorId="0" shapeId="0">
      <text>
        <r>
          <rPr>
            <b/>
            <sz val="12"/>
            <color indexed="81"/>
            <rFont val="Tahoma"/>
            <family val="2"/>
          </rPr>
          <t xml:space="preserve">AMSAA 
Number (Type Single)
Suggest Calling Field:  FuelBurnRate_2_UA_Trailored
</t>
        </r>
        <r>
          <rPr>
            <sz val="12"/>
            <color indexed="81"/>
            <rFont val="Tahoma"/>
            <family val="2"/>
          </rPr>
          <t xml:space="preserve">
</t>
        </r>
        <r>
          <rPr>
            <b/>
            <sz val="12"/>
            <color indexed="81"/>
            <rFont val="Tahoma"/>
            <family val="2"/>
          </rPr>
          <t>2nd fuel metric (gallons per hour is the unit) associated with the end item
Example:</t>
        </r>
        <r>
          <rPr>
            <sz val="12"/>
            <color indexed="81"/>
            <rFont val="Tahoma"/>
            <family val="2"/>
          </rPr>
          <t xml:space="preserve">
1.  Cruise-max endurance Aviation assets
2.  Primary roads Ground vehicles
                Speed: 28.3 mph (Approx using FM-34-130 Appendix B) 
                Terrain: Level Paved (Freeway, Highway)</t>
        </r>
      </text>
    </comment>
    <comment ref="M4" authorId="0" shapeId="0">
      <text>
        <r>
          <rPr>
            <b/>
            <sz val="12"/>
            <color indexed="81"/>
            <rFont val="Tahoma"/>
            <family val="2"/>
          </rPr>
          <t>AMSAA 
Suggest Calling Field:  FuelBurnRate_3_UA_Trailered</t>
        </r>
        <r>
          <rPr>
            <sz val="12"/>
            <color indexed="81"/>
            <rFont val="Tahoma"/>
            <family val="2"/>
          </rPr>
          <t xml:space="preserve">
</t>
        </r>
        <r>
          <rPr>
            <b/>
            <sz val="12"/>
            <color indexed="81"/>
            <rFont val="Tahoma"/>
            <family val="2"/>
          </rPr>
          <t>3rd fuel metric (gallons per hour is the unit) associated with the end item 
example:</t>
        </r>
        <r>
          <rPr>
            <sz val="12"/>
            <color indexed="81"/>
            <rFont val="Tahoma"/>
            <family val="2"/>
          </rPr>
          <t xml:space="preserve">
1. Cruise-max range Aviation assets
2. Secondary Roads Ground vehicles
                Speed: 23.9 mph (Approx using FM-34-130 Appendix B) 
                Terrain: Level Paved (Less Improved)</t>
        </r>
      </text>
    </comment>
    <comment ref="N4" authorId="0" shapeId="0">
      <text>
        <r>
          <rPr>
            <b/>
            <sz val="12"/>
            <color indexed="81"/>
            <rFont val="Tahoma"/>
            <family val="2"/>
          </rPr>
          <t xml:space="preserve">AMSAA 
Suggest Calling Field:  FuelBurnRate_4_UA_Trailered
</t>
        </r>
        <r>
          <rPr>
            <sz val="12"/>
            <color indexed="81"/>
            <rFont val="Tahoma"/>
            <family val="2"/>
          </rPr>
          <t xml:space="preserve">
</t>
        </r>
        <r>
          <rPr>
            <b/>
            <sz val="12"/>
            <color indexed="81"/>
            <rFont val="Tahoma"/>
            <family val="2"/>
          </rPr>
          <t>4th fuel metric (gallons per hour is the unit) associated with the end item</t>
        </r>
        <r>
          <rPr>
            <sz val="12"/>
            <color indexed="81"/>
            <rFont val="Tahoma"/>
            <family val="2"/>
          </rPr>
          <t xml:space="preserve">
</t>
        </r>
        <r>
          <rPr>
            <b/>
            <sz val="12"/>
            <color indexed="81"/>
            <rFont val="Tahoma"/>
            <family val="2"/>
          </rPr>
          <t xml:space="preserve">
Example:</t>
        </r>
        <r>
          <rPr>
            <sz val="12"/>
            <color indexed="81"/>
            <rFont val="Tahoma"/>
            <family val="2"/>
          </rPr>
          <t xml:space="preserve">
1.  Hover/max speed - Aviation
2.  Cross-Country - Ground
                Speed: 12.9 mph (Approx using FM-34-130 Appendix B) 
                Terrain: Level, Soil (Silty Sand, NRMM Soil Group 4, Soil Strength 102 RCI)</t>
        </r>
      </text>
    </comment>
    <comment ref="O4" authorId="0" shapeId="0">
      <text>
        <r>
          <rPr>
            <b/>
            <sz val="12"/>
            <color indexed="81"/>
            <rFont val="Tahoma"/>
            <family val="2"/>
          </rPr>
          <t xml:space="preserve">AMSAA 
Suggest Calling Field:  FuelBurnRate_1_UA_Trailered
</t>
        </r>
        <r>
          <rPr>
            <sz val="12"/>
            <color indexed="81"/>
            <rFont val="Tahoma"/>
            <family val="2"/>
          </rPr>
          <t xml:space="preserve">
</t>
        </r>
        <r>
          <rPr>
            <b/>
            <sz val="12"/>
            <color indexed="81"/>
            <rFont val="Tahoma"/>
            <family val="2"/>
          </rPr>
          <t>1st fuel metric (gallons per hour is the unit) associated with the end item
Example:</t>
        </r>
        <r>
          <rPr>
            <sz val="12"/>
            <color indexed="81"/>
            <rFont val="Tahoma"/>
            <family val="2"/>
          </rPr>
          <t xml:space="preserve">
1. Ground idle Aviation assets
2. Idle/Non-moving Ground vehicles
        Speed: 0 mph, Terrain: N/A</t>
        </r>
      </text>
    </comment>
    <comment ref="P4" authorId="0" shapeId="0">
      <text>
        <r>
          <rPr>
            <b/>
            <sz val="12"/>
            <color indexed="81"/>
            <rFont val="Tahoma"/>
            <family val="2"/>
          </rPr>
          <t xml:space="preserve">AMSAA 
Number (Type Single)
Suggest Calling Field:  FuelBurnRate_2_UA_Trailored
</t>
        </r>
        <r>
          <rPr>
            <sz val="12"/>
            <color indexed="81"/>
            <rFont val="Tahoma"/>
            <family val="2"/>
          </rPr>
          <t xml:space="preserve">
</t>
        </r>
        <r>
          <rPr>
            <b/>
            <sz val="12"/>
            <color indexed="81"/>
            <rFont val="Tahoma"/>
            <family val="2"/>
          </rPr>
          <t>2nd fuel metric (gallons per hour is the unit) associated with the end item
Example:</t>
        </r>
        <r>
          <rPr>
            <sz val="12"/>
            <color indexed="81"/>
            <rFont val="Tahoma"/>
            <family val="2"/>
          </rPr>
          <t xml:space="preserve">
1.  Cruise-max endurance Aviation assets
2.  Primary roads Ground vehicles
                Speed: 28.3 mph (Approx using FM-34-130 Appendix B) 
                Terrain: Level Paved (Freeway, Highway)</t>
        </r>
      </text>
    </comment>
    <comment ref="Q4" authorId="0" shapeId="0">
      <text>
        <r>
          <rPr>
            <b/>
            <sz val="12"/>
            <color indexed="81"/>
            <rFont val="Tahoma"/>
            <family val="2"/>
          </rPr>
          <t>AMSAA 
Suggest Calling Field:  FuelBurnRate_3_UA_Trailered</t>
        </r>
        <r>
          <rPr>
            <sz val="12"/>
            <color indexed="81"/>
            <rFont val="Tahoma"/>
            <family val="2"/>
          </rPr>
          <t xml:space="preserve">
</t>
        </r>
        <r>
          <rPr>
            <b/>
            <sz val="12"/>
            <color indexed="81"/>
            <rFont val="Tahoma"/>
            <family val="2"/>
          </rPr>
          <t>3rd fuel metric (gallons per hour is the unit) associated with the end item 
example:</t>
        </r>
        <r>
          <rPr>
            <sz val="12"/>
            <color indexed="81"/>
            <rFont val="Tahoma"/>
            <family val="2"/>
          </rPr>
          <t xml:space="preserve">
1. Cruise-max range Aviation assets
2. Secondary Roads Ground vehicles
                Speed: 23.9 mph (Approx using FM-34-130 Appendix B) 
                Terrain: Level Paved (Less Improved)</t>
        </r>
      </text>
    </comment>
    <comment ref="R4" authorId="0" shapeId="0">
      <text>
        <r>
          <rPr>
            <b/>
            <sz val="12"/>
            <color indexed="81"/>
            <rFont val="Tahoma"/>
            <family val="2"/>
          </rPr>
          <t xml:space="preserve">AMSAA 
Suggest Calling Field:  FuelBurnRate_4_UA_Trailered
</t>
        </r>
        <r>
          <rPr>
            <sz val="12"/>
            <color indexed="81"/>
            <rFont val="Tahoma"/>
            <family val="2"/>
          </rPr>
          <t xml:space="preserve">
</t>
        </r>
        <r>
          <rPr>
            <b/>
            <sz val="12"/>
            <color indexed="81"/>
            <rFont val="Tahoma"/>
            <family val="2"/>
          </rPr>
          <t>4th fuel metric (gallons per hour is the unit) associated with the end item</t>
        </r>
        <r>
          <rPr>
            <sz val="12"/>
            <color indexed="81"/>
            <rFont val="Tahoma"/>
            <family val="2"/>
          </rPr>
          <t xml:space="preserve">
</t>
        </r>
        <r>
          <rPr>
            <b/>
            <sz val="12"/>
            <color indexed="81"/>
            <rFont val="Tahoma"/>
            <family val="2"/>
          </rPr>
          <t xml:space="preserve">
Example:</t>
        </r>
        <r>
          <rPr>
            <sz val="12"/>
            <color indexed="81"/>
            <rFont val="Tahoma"/>
            <family val="2"/>
          </rPr>
          <t xml:space="preserve">
1.  Hover/max speed - Aviation
2.  Cross-Country - Ground
                Speed: 12.9 mph (Approx using FM-34-130 Appendix B) 
                Terrain: Level, Soil (Silty Sand, NRMM Soil Group 4, Soil Strength 102 RCI)</t>
        </r>
      </text>
    </comment>
    <comment ref="S4" authorId="0" shapeId="0">
      <text>
        <r>
          <rPr>
            <b/>
            <sz val="12"/>
            <color indexed="81"/>
            <rFont val="Tahoma"/>
            <family val="2"/>
          </rPr>
          <t xml:space="preserve">AMSAA 
Suggest Calling Field:  FuelBurnRate_1_UA_Trailered
</t>
        </r>
        <r>
          <rPr>
            <sz val="12"/>
            <color indexed="81"/>
            <rFont val="Tahoma"/>
            <family val="2"/>
          </rPr>
          <t xml:space="preserve">
</t>
        </r>
        <r>
          <rPr>
            <b/>
            <sz val="12"/>
            <color indexed="81"/>
            <rFont val="Tahoma"/>
            <family val="2"/>
          </rPr>
          <t>1st fuel metric (gallons per hour is the unit) associated with the end item
Example:</t>
        </r>
        <r>
          <rPr>
            <sz val="12"/>
            <color indexed="81"/>
            <rFont val="Tahoma"/>
            <family val="2"/>
          </rPr>
          <t xml:space="preserve">
1. Ground idle Aviation assets
2. Idle/Non-moving Ground vehicles
        Speed: 0 mph, Terrain: N/A</t>
        </r>
      </text>
    </comment>
    <comment ref="T4" authorId="0" shapeId="0">
      <text>
        <r>
          <rPr>
            <b/>
            <sz val="12"/>
            <color indexed="81"/>
            <rFont val="Tahoma"/>
            <family val="2"/>
          </rPr>
          <t xml:space="preserve">AMSAA 
Number (Type Single)
Suggest Calling Field:  FuelBurnRate_2_UA_Trailored
</t>
        </r>
        <r>
          <rPr>
            <sz val="12"/>
            <color indexed="81"/>
            <rFont val="Tahoma"/>
            <family val="2"/>
          </rPr>
          <t xml:space="preserve">
</t>
        </r>
        <r>
          <rPr>
            <b/>
            <sz val="12"/>
            <color indexed="81"/>
            <rFont val="Tahoma"/>
            <family val="2"/>
          </rPr>
          <t>2nd fuel metric (gallons per hour is the unit) associated with the end item
Example:</t>
        </r>
        <r>
          <rPr>
            <sz val="12"/>
            <color indexed="81"/>
            <rFont val="Tahoma"/>
            <family val="2"/>
          </rPr>
          <t xml:space="preserve">
1.  Cruise-max endurance Aviation assets
2.  Primary roads Ground vehicles
                Speed: 28.3 mph (Approx using FM-34-130 Appendix B) 
                Terrain: Level Paved (Freeway, Highway)</t>
        </r>
      </text>
    </comment>
    <comment ref="U4" authorId="0" shapeId="0">
      <text>
        <r>
          <rPr>
            <b/>
            <sz val="12"/>
            <color indexed="81"/>
            <rFont val="Tahoma"/>
            <family val="2"/>
          </rPr>
          <t>AMSAA 
Suggest Calling Field:  FuelBurnRate_3_UA_Trailered</t>
        </r>
        <r>
          <rPr>
            <sz val="12"/>
            <color indexed="81"/>
            <rFont val="Tahoma"/>
            <family val="2"/>
          </rPr>
          <t xml:space="preserve">
</t>
        </r>
        <r>
          <rPr>
            <b/>
            <sz val="12"/>
            <color indexed="81"/>
            <rFont val="Tahoma"/>
            <family val="2"/>
          </rPr>
          <t>3rd fuel metric (gallons per hour is the unit) associated with the end item 
example:</t>
        </r>
        <r>
          <rPr>
            <sz val="12"/>
            <color indexed="81"/>
            <rFont val="Tahoma"/>
            <family val="2"/>
          </rPr>
          <t xml:space="preserve">
1. Cruise-max range Aviation assets
2. Secondary Roads Ground vehicles
                Speed: 23.9 mph (Approx using FM-34-130 Appendix B) 
                Terrain: Level Paved (Less Improved)</t>
        </r>
      </text>
    </comment>
    <comment ref="V4" authorId="0" shapeId="0">
      <text>
        <r>
          <rPr>
            <b/>
            <sz val="12"/>
            <color indexed="81"/>
            <rFont val="Tahoma"/>
            <family val="2"/>
          </rPr>
          <t xml:space="preserve">AMSAA 
Suggest Calling Field:  FuelBurnRate_4_UA_Trailered
</t>
        </r>
        <r>
          <rPr>
            <sz val="12"/>
            <color indexed="81"/>
            <rFont val="Tahoma"/>
            <family val="2"/>
          </rPr>
          <t xml:space="preserve">
</t>
        </r>
        <r>
          <rPr>
            <b/>
            <sz val="12"/>
            <color indexed="81"/>
            <rFont val="Tahoma"/>
            <family val="2"/>
          </rPr>
          <t>4th fuel metric (gallons per hour is the unit) associated with the end item</t>
        </r>
        <r>
          <rPr>
            <sz val="12"/>
            <color indexed="81"/>
            <rFont val="Tahoma"/>
            <family val="2"/>
          </rPr>
          <t xml:space="preserve">
</t>
        </r>
        <r>
          <rPr>
            <b/>
            <sz val="12"/>
            <color indexed="81"/>
            <rFont val="Tahoma"/>
            <family val="2"/>
          </rPr>
          <t xml:space="preserve">
Example:</t>
        </r>
        <r>
          <rPr>
            <sz val="12"/>
            <color indexed="81"/>
            <rFont val="Tahoma"/>
            <family val="2"/>
          </rPr>
          <t xml:space="preserve">
1.  Hover/max speed - Aviation
2.  Cross-Country - Ground
                Speed: 12.9 mph (Approx using FM-34-130 Appendix B) 
                Terrain: Level, Soil (Silty Sand, NRMM Soil Group 4, Soil Strength 102 RCI)</t>
        </r>
      </text>
    </comment>
    <comment ref="W4" authorId="0" shapeId="0">
      <text>
        <r>
          <rPr>
            <b/>
            <sz val="12"/>
            <color indexed="81"/>
            <rFont val="Tahoma"/>
            <family val="2"/>
          </rPr>
          <t xml:space="preserve">AMSAA 
Suggest Calling Field:  FuelBurnRate_1_UA_Trailered
</t>
        </r>
        <r>
          <rPr>
            <sz val="12"/>
            <color indexed="81"/>
            <rFont val="Tahoma"/>
            <family val="2"/>
          </rPr>
          <t xml:space="preserve">
</t>
        </r>
        <r>
          <rPr>
            <b/>
            <sz val="12"/>
            <color indexed="81"/>
            <rFont val="Tahoma"/>
            <family val="2"/>
          </rPr>
          <t>1st fuel metric (gallons per hour is the unit) associated with the end item
Example:</t>
        </r>
        <r>
          <rPr>
            <sz val="12"/>
            <color indexed="81"/>
            <rFont val="Tahoma"/>
            <family val="2"/>
          </rPr>
          <t xml:space="preserve">
1. Ground idle Aviation assets
2. Idle/Non-moving Ground vehicles
        Speed: 0 mph, Terrain: N/A</t>
        </r>
      </text>
    </comment>
    <comment ref="X4" authorId="0" shapeId="0">
      <text>
        <r>
          <rPr>
            <b/>
            <sz val="12"/>
            <color indexed="81"/>
            <rFont val="Tahoma"/>
            <family val="2"/>
          </rPr>
          <t xml:space="preserve">AMSAA 
Number (Type Single)
Suggest Calling Field:  FuelBurnRate_2_UA_Trailored
</t>
        </r>
        <r>
          <rPr>
            <sz val="12"/>
            <color indexed="81"/>
            <rFont val="Tahoma"/>
            <family val="2"/>
          </rPr>
          <t xml:space="preserve">
</t>
        </r>
        <r>
          <rPr>
            <b/>
            <sz val="12"/>
            <color indexed="81"/>
            <rFont val="Tahoma"/>
            <family val="2"/>
          </rPr>
          <t>2nd fuel metric (gallons per hour is the unit) associated with the end item
Example:</t>
        </r>
        <r>
          <rPr>
            <sz val="12"/>
            <color indexed="81"/>
            <rFont val="Tahoma"/>
            <family val="2"/>
          </rPr>
          <t xml:space="preserve">
1.  Cruise-max endurance Aviation assets
2.  Primary roads Ground vehicles
                Speed: 28.3 mph (Approx using FM-34-130 Appendix B) 
                Terrain: Level Paved (Freeway, Highway)</t>
        </r>
      </text>
    </comment>
    <comment ref="Y4" authorId="0" shapeId="0">
      <text>
        <r>
          <rPr>
            <b/>
            <sz val="12"/>
            <color indexed="81"/>
            <rFont val="Tahoma"/>
            <family val="2"/>
          </rPr>
          <t>AMSAA 
Suggest Calling Field:  FuelBurnRate_3_UA_Trailered</t>
        </r>
        <r>
          <rPr>
            <sz val="12"/>
            <color indexed="81"/>
            <rFont val="Tahoma"/>
            <family val="2"/>
          </rPr>
          <t xml:space="preserve">
</t>
        </r>
        <r>
          <rPr>
            <b/>
            <sz val="12"/>
            <color indexed="81"/>
            <rFont val="Tahoma"/>
            <family val="2"/>
          </rPr>
          <t>3rd fuel metric (gallons per hour is the unit) associated with the end item 
example:</t>
        </r>
        <r>
          <rPr>
            <sz val="12"/>
            <color indexed="81"/>
            <rFont val="Tahoma"/>
            <family val="2"/>
          </rPr>
          <t xml:space="preserve">
1. Cruise-max range Aviation assets
2. Secondary Roads Ground vehicles
                Speed: 23.9 mph (Approx using FM-34-130 Appendix B) 
                Terrain: Level Paved (Less Improved)</t>
        </r>
      </text>
    </comment>
    <comment ref="Z4" authorId="0" shapeId="0">
      <text>
        <r>
          <rPr>
            <b/>
            <sz val="12"/>
            <color indexed="81"/>
            <rFont val="Tahoma"/>
            <family val="2"/>
          </rPr>
          <t xml:space="preserve">AMSAA 
Suggest Calling Field:  FuelBurnRate_4_UA_Trailered
</t>
        </r>
        <r>
          <rPr>
            <sz val="12"/>
            <color indexed="81"/>
            <rFont val="Tahoma"/>
            <family val="2"/>
          </rPr>
          <t xml:space="preserve">
</t>
        </r>
        <r>
          <rPr>
            <b/>
            <sz val="12"/>
            <color indexed="81"/>
            <rFont val="Tahoma"/>
            <family val="2"/>
          </rPr>
          <t>4th fuel metric (gallons per hour is the unit) associated with the end item</t>
        </r>
        <r>
          <rPr>
            <sz val="12"/>
            <color indexed="81"/>
            <rFont val="Tahoma"/>
            <family val="2"/>
          </rPr>
          <t xml:space="preserve">
</t>
        </r>
        <r>
          <rPr>
            <b/>
            <sz val="12"/>
            <color indexed="81"/>
            <rFont val="Tahoma"/>
            <family val="2"/>
          </rPr>
          <t xml:space="preserve">
Example:</t>
        </r>
        <r>
          <rPr>
            <sz val="12"/>
            <color indexed="81"/>
            <rFont val="Tahoma"/>
            <family val="2"/>
          </rPr>
          <t xml:space="preserve">
1.  Hover/max speed - Aviation
2.  Cross-Country - Ground
                Speed: 12.9 mph (Approx using FM-34-130 Appendix B) 
                Terrain: Level, Soil (Silty Sand, NRMM Soil Group 4, Soil Strength 102 RCI)</t>
        </r>
      </text>
    </comment>
    <comment ref="AD4" authorId="0" shapeId="0">
      <text>
        <r>
          <rPr>
            <b/>
            <sz val="12"/>
            <color indexed="81"/>
            <rFont val="Tahoma"/>
            <family val="2"/>
          </rPr>
          <t>AMSAA 
(POC - Colleen Carrion, DSN 297-9649, colleen.carrion@us.army.mil; Robert Roche, DSN 298-5677, robert.roche@us.army.mil)</t>
        </r>
      </text>
    </comment>
  </commentList>
</comments>
</file>

<file path=xl/sharedStrings.xml><?xml version="1.0" encoding="utf-8"?>
<sst xmlns="http://schemas.openxmlformats.org/spreadsheetml/2006/main" count="7409" uniqueCount="1429">
  <si>
    <t>LIN</t>
  </si>
  <si>
    <t>T92242</t>
  </si>
  <si>
    <t>TRUCK UTILITY: ARMT CARRIER ARMD 1-1/4 TON 4X4 W/E (HMMWV)</t>
  </si>
  <si>
    <t>T60081</t>
  </si>
  <si>
    <t>TRUCK CARGO: 4X4 LMTV W/E</t>
  </si>
  <si>
    <t>T61494</t>
  </si>
  <si>
    <t>TRUCK UTILITY: CARGO/TROOP CARRIER 1-1/4 TON 4X4 W/E (HMMWV)</t>
  </si>
  <si>
    <t>T61630</t>
  </si>
  <si>
    <t>TRUCK UTILITY: EXPANDED CAPACITY 4X4 W/E HMMWV M1113</t>
  </si>
  <si>
    <t>T07679</t>
  </si>
  <si>
    <t>TRUCK UTILITY: HEAVY VARIANT HMMWV 4X4 10000 GVW W/E</t>
  </si>
  <si>
    <t>T61908</t>
  </si>
  <si>
    <t>TRUCK CARGO: MTV W/E</t>
  </si>
  <si>
    <t>T41135</t>
  </si>
  <si>
    <t>TRUCK CARGO: MTV W/E W/W</t>
  </si>
  <si>
    <t>T38844</t>
  </si>
  <si>
    <t>TRUCK AMBULANCE: 4 LITTER ARMD 4X4 W/E (HMMWV)</t>
  </si>
  <si>
    <t>T61562</t>
  </si>
  <si>
    <t>TRUCK UTILITY: CARGO/TROOP CARRIER 1-1/4 TON 4X4 W/E W/W (HMMWV)</t>
  </si>
  <si>
    <t>C11158</t>
  </si>
  <si>
    <t>CARRIER ARMORED COMMAND POST: FULL TRACKED</t>
  </si>
  <si>
    <t>M82581</t>
  </si>
  <si>
    <t>MULTIPLE LAUNCH ROCKET SYSTEM: (MLRS) M270A1 IMPROVED LAUNCHER</t>
  </si>
  <si>
    <t>T39586</t>
  </si>
  <si>
    <t>TRUCK CARGO: TACTICAL 8X8 HEAVY EXPANDED MOBILITY W/MED CRANE</t>
  </si>
  <si>
    <t>T39654</t>
  </si>
  <si>
    <t>TRUCK CARGO: TACTICAL 8X8 HEAVY EXPANDED MOBILITY W/W MED CRANE</t>
  </si>
  <si>
    <t>T41271</t>
  </si>
  <si>
    <t>C84930</t>
  </si>
  <si>
    <t>CONTAINER HANDLING: HEAVY EXP MOBIL TACT TRK (HEMTT)</t>
  </si>
  <si>
    <t>T61307</t>
  </si>
  <si>
    <t>TRUCK TRACTOR: MTV W/E W/W</t>
  </si>
  <si>
    <t>T96496</t>
  </si>
  <si>
    <t>S73372</t>
  </si>
  <si>
    <t>SEMITRAILER TANK: 5000 GAL FUEL DISPENSING AUTOMOTIVE W/E</t>
  </si>
  <si>
    <t>T61239</t>
  </si>
  <si>
    <t>TRUCK TRACTOR: MTV W/E</t>
  </si>
  <si>
    <t>T58161</t>
  </si>
  <si>
    <t>TRUCK TANK: FUEL SERVICING 2500 GALLON 8X8 HEAVY EXP MOB W/WINCH</t>
  </si>
  <si>
    <t>T87243</t>
  </si>
  <si>
    <t>TRUCK TANK: FUEL SERVICING 2500 GALLON 8X8 HEAVY EXP MOB</t>
  </si>
  <si>
    <t>T63093</t>
  </si>
  <si>
    <t>TRUCK WRECKER: TACTICAL 8X8 HEAVY EXPANDED MOBILITY W/WINCH</t>
  </si>
  <si>
    <t>T93484</t>
  </si>
  <si>
    <t>TRUCK VAN: LMTV W/E</t>
  </si>
  <si>
    <t>T94709</t>
  </si>
  <si>
    <t>TRUCK WRECKER: MTV W/E W/W</t>
  </si>
  <si>
    <t>S25681</t>
  </si>
  <si>
    <t>T40999</t>
  </si>
  <si>
    <t>TRUCK CARGO: HEAVY PLS TRANSPORTER 15-16.5 TON 10X10</t>
  </si>
  <si>
    <t>T61704</t>
  </si>
  <si>
    <t>TRUCK CARGO: MTV LWB W/E</t>
  </si>
  <si>
    <t>T39518</t>
  </si>
  <si>
    <t>TRUCK CARGO: TACTICAL 8X8 HEAVY EXPANDED MOBILITY W/W W/LT CRANE</t>
  </si>
  <si>
    <t>T59278</t>
  </si>
  <si>
    <t>TRUCK CARGO: TACTICAL 8X8 HEAVY EXPANDED MOBILITY W/LT CRANE</t>
  </si>
  <si>
    <t>T41515</t>
  </si>
  <si>
    <t>TRUCK CARGO: 5 TON WO/WINCH</t>
  </si>
  <si>
    <t>R50681</t>
  </si>
  <si>
    <t>RECOVERY VEHICLE FULL TRACKED: MEDIUM</t>
  </si>
  <si>
    <t>Created January 2012 by Colleen Carrion, Power &amp; Energy Team, AMSAA (410-278-9649, colleen.f.carrion.civ@mail.mil)</t>
  </si>
  <si>
    <t>Speed, mph</t>
  </si>
  <si>
    <t>CONUS (gal/hr)</t>
  </si>
  <si>
    <t>Uparmor (gal/hr)</t>
  </si>
  <si>
    <t>CONUS Plus Trailer (gal/hr)</t>
  </si>
  <si>
    <t>Uparmor Plus Trailer (gal/hr)</t>
  </si>
  <si>
    <t>CASCOM TOE Nomenclature</t>
  </si>
  <si>
    <t>NSN</t>
  </si>
  <si>
    <t>Equipment Code</t>
  </si>
  <si>
    <t>Platform Type</t>
  </si>
  <si>
    <t>Family</t>
  </si>
  <si>
    <t>Model</t>
  </si>
  <si>
    <t>Pri</t>
  </si>
  <si>
    <t>Sec</t>
  </si>
  <si>
    <t>XC</t>
  </si>
  <si>
    <t>Idle</t>
  </si>
  <si>
    <t>Fuel_Type</t>
  </si>
  <si>
    <t>Fuel_Tank_Capacity (gal)</t>
  </si>
  <si>
    <t>Data_Classification</t>
  </si>
  <si>
    <t>Data_Source_Comment</t>
  </si>
  <si>
    <t>Comment</t>
  </si>
  <si>
    <t>A83852</t>
  </si>
  <si>
    <t>Stryker: ANTITANK: GUIDED MISSILE VEHICLE (ATGM)</t>
  </si>
  <si>
    <t>2355-01-481-8576</t>
  </si>
  <si>
    <t>WV04</t>
  </si>
  <si>
    <t>Wheeled</t>
  </si>
  <si>
    <t>STRYKER</t>
  </si>
  <si>
    <t>M1134</t>
  </si>
  <si>
    <t/>
  </si>
  <si>
    <t>JP-8</t>
  </si>
  <si>
    <t>U</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</si>
  <si>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 [CONUS Config:  Stryker ICV (Fan Locked) , 40700 lbs , 350 hp engine , 13.4 hp non-mobility load ;] ; [Up-Armor Config:  Stryker  ICV with SLAT Armor (Fan Locked) , 45440 lbs , 350 hp engine , 13.4 hp non-mobility load ;] ; [CONUS Config w/ Trailer:  ] ; [Up-Armor Config w/ Trailer:  ] ; </t>
  </si>
  <si>
    <t>A93374</t>
  </si>
  <si>
    <t>ARMORED SECURITY VEHICLE: WHEELED W/MOUNT (ASV)</t>
  </si>
  <si>
    <t>2320-01-437-6957</t>
  </si>
  <si>
    <t>WV02</t>
  </si>
  <si>
    <t>ASV</t>
  </si>
  <si>
    <t>M1117</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</si>
  <si>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 [CONUS Config:  ASV M1117 , 30510 lbs , 260 hp engine , 6.7 hp non-mobility load ;] ; [Up-Armor Config:  ASV M1117 with AOA FRAG #2 (PM MTV) , 32590 lbs , 260 hp engine , 6.7 hp non-mobility load ;] ; [CONUS Config w/ Trailer:  ] ; [Up-Armor Config w/ Trailer:  ] ; </t>
  </si>
  <si>
    <t>B31098</t>
  </si>
  <si>
    <t>BRIDGE ARMORED VEHICLE LAUNCHED SCISSORS TYPE: 63 FT (AVLB) MLC 70</t>
  </si>
  <si>
    <t>5420-01-390-3933</t>
  </si>
  <si>
    <t>TV09</t>
  </si>
  <si>
    <t>Tracked</t>
  </si>
  <si>
    <t>M60</t>
  </si>
  <si>
    <t>MLC70</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</si>
  <si>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No AOA AMSAA is Aware of, no trailer combo known, M60 data not available at time of delivery, but can be developed/found with additional time, used M88 and scaled to weight and engine size.  Best estimate at time of delivery ; [CONUS Config:  M88A1 w/o M2 , 112000 lbs , 750 hp engine , 13.4 hp non-mobility load ;] ; [Up-Armor Config:  ] ; [CONUS Config w/ Trailer:  ] ; [Up-Armor Config w/ Trailer:  ] ; </t>
  </si>
  <si>
    <t>No AOA AMSAA is Aware of, no trailer combo known, M60 data not available at time of delivery, but can be developed/found with additional time, used M88 and scaled to weight and engine size.  Best estimate at time of delivery</t>
  </si>
  <si>
    <t>C00255</t>
  </si>
  <si>
    <t>CARRIER AMBULANCE: ARTICULATED TRACKED 1-1/2 TON (SUSV)</t>
  </si>
  <si>
    <t>TV07</t>
  </si>
  <si>
    <t>M113 FAMILY</t>
  </si>
  <si>
    <t>M1066</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</si>
  <si>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Assumed all M113 Rise Variants with and  without  AOA, HBCT do show trailers with some M118 ; [CONUS Config:  M113A3 @GVWR , 27040 lbs , 275 hp engine , 13.4 hp non-mobility load ;] ; [Up-Armor Config:  M113A3 @GVWR w/  6000lbs (AOA ~Test Weight) , 33040 lbs , 275 hp engine , 13.4 hp non-mobility load ;] ; [CONUS Config w/ Trailer:  M113A3 @GVWR Pulling 4000 lbs trailer to represent generator or other trailer , 31040 lbs , 275 hp engine , 13.4 hp non-mobility load ;] ; [Up-Armor Config w/ Trailer:  M113A3 @GVWR w/ 6000lbs (AOA ~Test Weight) pulling 4000 lbs trailer to represent generator or other trailer  , 37040 lbs , 275 hp engine , 13.4 hp non-mobility load ;] ; </t>
  </si>
  <si>
    <t>Assumed all M113 Rise Variants with and  without  AOA, HBCT do show trailers with some M118</t>
  </si>
  <si>
    <t>C10908</t>
  </si>
  <si>
    <t>CARRIER AMMUNITION: TRACKED VEHICLE (CATV)</t>
  </si>
  <si>
    <t>2350-01-110-4660</t>
  </si>
  <si>
    <t>TV11</t>
  </si>
  <si>
    <t>M109</t>
  </si>
  <si>
    <t>M992</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</si>
  <si>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No AOA AMSAA is Aware of, no trailer combo known, New M109 found, but could not be fully analyzed to determine difference with current data at time of delivery.  Best estimate at time of delivery ; [CONUS Config:  M109A6 , 63615 lbs , 440 hp engine , 13.4 hp non-mobility load ;] ; [Up-Armor Config:  ] ; [CONUS Config w/ Trailer:  ] ; [Up-Armor Config w/ Trailer:  ] ; </t>
  </si>
  <si>
    <t>No AOA AMSAA is Aware of, no trailer combo known, New M109 found, but could not be fully analyzed to determine difference with current data at time of delivery.  Best estimate at time of delivery</t>
  </si>
  <si>
    <t>C10990</t>
  </si>
  <si>
    <t>CARRIER 120 MILLIMETER MORTAR: SELF PROPELLED ARMORED</t>
  </si>
  <si>
    <t>2350-01-338-3116</t>
  </si>
  <si>
    <t>TV03</t>
  </si>
  <si>
    <t>M1064A3</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</si>
  <si>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Assumed all M113 Rise Variants with and  without  AOA, HBCT do show trailers with some M115 ; [CONUS Config:  M113A3 @GVWR , 27040 lbs , 275 hp engine , 13.4 hp non-mobility load ;] ; [Up-Armor Config:  M113A3 @GVWR w/  6000lbs (AOA ~Test Weight) , 33040 lbs , 275 hp engine , 13.4 hp non-mobility load ;] ; [CONUS Config w/ Trailer:  M113A3 @GVWR Pulling 4000 lbs trailer to represent generator or other trailer , 31040 lbs , 275 hp engine , 13.4 hp non-mobility load ;] ; [Up-Armor Config w/ Trailer:  M113A3 @GVWR w/ 6000lbs (AOA ~Test Weight) pulling 4000 lbs trailer to represent generator or other trailer  , 37040 lbs , 275 hp engine , 13.4 hp non-mobility load ;] ; </t>
  </si>
  <si>
    <t>Assumed all M113 Rise Variants with and  without  AOA, HBCT do show trailers with some M115</t>
  </si>
  <si>
    <t xml:space="preserve">2350-01-354-5657  </t>
  </si>
  <si>
    <t>TV01</t>
  </si>
  <si>
    <t>M1068</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</si>
  <si>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Assumed all M113 Rise Variants with and  without  AOA, HBCT do show trailers with some M113 ; [CONUS Config:  M113A3 @GVWR , 27040 lbs , 275 hp engine , 13.4 hp non-mobility load ;] ; [Up-Armor Config:  M113A3 @GVWR w/  6000lbs (AOA ~Test Weight) , 33040 lbs , 275 hp engine , 13.4 hp non-mobility load ;] ; [CONUS Config w/ Trailer:  M113A3 @GVWR Pulling 4000 lbs trailer to represent generator or other trailer , 31040 lbs , 275 hp engine , 13.4 hp non-mobility load ;] ; [Up-Armor Config w/ Trailer:  M113A3 @GVWR w/ 6000lbs (AOA ~Test Weight) pulling 4000 lbs trailer to represent generator or other trailer  , 37040 lbs , 275 hp engine , 13.4 hp non-mobility load ;] ; </t>
  </si>
  <si>
    <t>Assumed all M113 Rise Variants with and  without  AOA, HBCT do show trailers with some M113</t>
  </si>
  <si>
    <t>C11280</t>
  </si>
  <si>
    <t>CARRIER CARGO TRACKED: 1.5T M973</t>
  </si>
  <si>
    <t>2350-01-281-6451</t>
  </si>
  <si>
    <t>M973E1</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</si>
  <si>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Assumed all M113 Rise Variants with and  without  AOA, HBCT do show trailers with some M120 ; [CONUS Config:  M113A3 @GVWR , 27040 lbs , 275 hp engine , 13.4 hp non-mobility load ;] ; [Up-Armor Config:  M113A3 @GVWR w/  6000lbs (AOA ~Test Weight) , 33040 lbs , 275 hp engine , 13.4 hp non-mobility load ;] ; [CONUS Config w/ Trailer:  M113A3 @GVWR Pulling 4000 lbs trailer to represent generator or other trailer , 31040 lbs , 275 hp engine , 13.4 hp non-mobility load ;] ; [Up-Armor Config w/ Trailer:  M113A3 @GVWR w/ 6000lbs (AOA ~Test Weight) pulling 4000 lbs trailer to represent generator or other trailer  , 37040 lbs , 275 hp engine , 13.4 hp non-mobility load ;] ; </t>
  </si>
  <si>
    <t>Assumed all M113 Rise Variants with and  without  AOA, HBCT do show trailers with some M120</t>
  </si>
  <si>
    <t>C12155</t>
  </si>
  <si>
    <t>CARRIER PERSONNEL FULL TRACKED: ARMORED FIRE SUPPORT</t>
  </si>
  <si>
    <t>2350-01-085-3792</t>
  </si>
  <si>
    <t>TV05</t>
  </si>
  <si>
    <t>M981</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</si>
  <si>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Assumed all M113 Rise Variants with and  without  AOA, HBCT do show trailers with some M116 ; [CONUS Config:  M113A3 @GVWR , 27040 lbs , 275 hp engine , 13.4 hp non-mobility load ;] ; [Up-Armor Config:  M113A3 @GVWR w/  6000lbs (AOA ~Test Weight) , 33040 lbs , 275 hp engine , 13.4 hp non-mobility load ;] ; [CONUS Config w/ Trailer:  M113A3 @GVWR Pulling 4000 lbs trailer to represent generator or other trailer , 31040 lbs , 275 hp engine , 13.4 hp non-mobility load ;] ; [Up-Armor Config w/ Trailer:  M113A3 @GVWR w/ 6000lbs (AOA ~Test Weight) pulling 4000 lbs trailer to represent generator or other trailer  , 37040 lbs , 275 hp engine , 13.4 hp non-mobility load ;] ; </t>
  </si>
  <si>
    <t>Assumed all M113 Rise Variants with and  without  AOA, HBCT do show trailers with some M116</t>
  </si>
  <si>
    <t>C12815</t>
  </si>
  <si>
    <t>CARRIER SMOKE GENERATOR: FULL TRACKED ARMORED</t>
  </si>
  <si>
    <t>2350-01-369-6083</t>
  </si>
  <si>
    <t>M1059A3</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</si>
  <si>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 [CONUS Config:  M1059A3 ; 50000 lbs ; 405 hp engine ; 13.4 hp non-mobility load ] ; [Up-Armor Config:  M1059A3 (Armor +6000 lbs AOA Armor) ; 56000 lbs ; 405 hp engine ; 13.4 hp non-mobility load ] ; [CONUS Config w/ Trailer:  M1059A3 (Trailer +4000 lbs) ; 54000 lbs ; 405 hp engine ; 13.4 hp non-mobility load ] ; [Up-Armor Config w/ Trailer:  M1059A3 (Armor +6000 lbs AOA Armor, Trailer +4000) ; 60000 lbs ; 405 hp engine ; 13.4 hp non-mobility load ] ; </t>
  </si>
  <si>
    <t>C16921</t>
  </si>
  <si>
    <t>CARRIER CARGO FLATBED: ARTICULATED TRKD 2 TON (SUSV)</t>
  </si>
  <si>
    <t>2350-01-281-6450</t>
  </si>
  <si>
    <t>M1067</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</si>
  <si>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Assumed all M113 Rise Variants with and  without  AOA, HBCT do show trailers with some M122 ; [CONUS Config:  M113A3 @GVWR , 27040 lbs , 275 hp engine , 13.4 hp non-mobility load ;] ; [Up-Armor Config:  M113A3 @GVWR w/  6000lbs (AOA ~Test Weight) , 33040 lbs , 275 hp engine , 13.4 hp non-mobility load ;] ; [CONUS Config w/ Trailer:  M113A3 @GVWR Pulling 4000 lbs trailer to represent generator or other trailer , 31040 lbs , 275 hp engine , 13.4 hp non-mobility load ;] ; [Up-Armor Config w/ Trailer:  M113A3 @GVWR w/ 6000lbs (AOA ~Test Weight) pulling 4000 lbs trailer to represent generator or other trailer  , 37040 lbs , 275 hp engine , 13.4 hp non-mobility load ;] ; </t>
  </si>
  <si>
    <t>Assumed all M113 Rise Variants with and  without  AOA, HBCT do show trailers with some M122</t>
  </si>
  <si>
    <t>C18234</t>
  </si>
  <si>
    <t>CARRIER PERSONNEL FULL TRACKED: ARMORED (RISE)</t>
  </si>
  <si>
    <t>2350-01-219-7577</t>
  </si>
  <si>
    <t>M113A3</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</si>
  <si>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Assumed all M113 Rise Variants with and  without  AOA, HBCT do show trailers with some M117 ; [CONUS Config:  M113A3 @GVWR , 27040 lbs , 275 hp engine , 13.4 hp non-mobility load ;] ; [Up-Armor Config:  M113A3 @GVWR w/  6000lbs (AOA ~Test Weight) , 33040 lbs , 275 hp engine , 13.4 hp non-mobility load ;] ; [CONUS Config w/ Trailer:  M113A3 @GVWR Pulling 4000 lbs trailer to represent generator or other trailer , 31040 lbs , 275 hp engine , 13.4 hp non-mobility load ;] ; [Up-Armor Config w/ Trailer:  M113A3 @GVWR w/ 6000lbs (AOA ~Test Weight) pulling 4000 lbs trailer to represent generator or other trailer  , 37040 lbs , 275 hp engine , 13.4 hp non-mobility load ;] ; </t>
  </si>
  <si>
    <t>Assumed all M113 Rise Variants with and  without  AOA, HBCT do show trailers with some M117</t>
  </si>
  <si>
    <t>C20414</t>
  </si>
  <si>
    <t>BRIDGE ARMORED VEHICLE LAUNCHED SCISSORS TYPE: CL 60 ALUM 60 FT LG OF SPAN</t>
  </si>
  <si>
    <t>5420-00-522-9599</t>
  </si>
  <si>
    <t>N/A</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</si>
  <si>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Used M88A1 Hercules data but scaled to engine power and weight of M60. AMSAA is looking for actual data, but was unavailable at time of delivery.  Best available estimate at this time. ; [CONUS Config:  AVLSC60 ; 115000 lbs ; 750 hp engine ; 2.7 hp non-mobility load ] ; [Up-Armor Config:  AVLSC60 (Armor +8000 lbs) ; 123000 lbs ; 750 hp engine ; 9.7 hp non-mobility load ] ; [CONUS Config w/ Trailer:  ] ; [Up-Armor Config w/ Trailer:  ] ; </t>
  </si>
  <si>
    <t>Used M88A1 Hercules data but scaled to engine power and weight of M60. AMSAA is looking for actual data, but was unavailable at time of delivery.  This estimate is best at this time.</t>
  </si>
  <si>
    <t>C40814</t>
  </si>
  <si>
    <t>COMMAND SYSTEM TACTICAL: PATRIOT(TCS) MODEL SG1207 A/U</t>
  </si>
  <si>
    <t>5895-01-425-8319</t>
  </si>
  <si>
    <t>WV01</t>
  </si>
  <si>
    <t>SG1207</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</si>
  <si>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No basis for chassis ; [CONUS Config:  ] ; [Up-Armor Config:  ] ; [CONUS Config w/ Trailer:  ] ; [Up-Armor Config w/ Trailer:  ] ; </t>
  </si>
  <si>
    <t>Unable to find data</t>
  </si>
  <si>
    <t>C41314</t>
  </si>
  <si>
    <t>Stryker: COMMANDER VEHICLE CV</t>
  </si>
  <si>
    <t>2355-01-481-8573</t>
  </si>
  <si>
    <t>M1130</t>
  </si>
  <si>
    <t>C76335</t>
  </si>
  <si>
    <t>CAVALRY FIGHTING VEHICLE: M3</t>
  </si>
  <si>
    <t>2350-01-049-2695</t>
  </si>
  <si>
    <t>BFVS</t>
  </si>
  <si>
    <t>M3</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</si>
  <si>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Used M2A2 data but scaled to engine power and weight of M3. AMSAA is looking for actual data, but was unavailable at time of delivery.  Best available estimate at this time. ; [CONUS Config:  M3 ; 72000 lbs ; 600 hp engine ; 13.4 hp non-mobility load ] ; [Up-Armor Config:  M3 (Armor +7500 lbs AOA Armor) ; 79500 lbs ; 600 hp engine ; 13.4 hp non-mobility load ] ; [CONUS Config w/ Trailer:  ] ; [Up-Armor Config w/ Trailer:  ] ; </t>
  </si>
  <si>
    <t>Used M2A2 data but scaled to engine power and weight of M3. AMSAA is looking for actual data, but was unavailable at time of delivery.  This estimate is best at this time.</t>
  </si>
  <si>
    <t>2320-01-483-9755</t>
  </si>
  <si>
    <t>WV12</t>
  </si>
  <si>
    <t>HEMTT</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</si>
  <si>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 [CONUS Config:  HEMTT LHS M1120 (No Armor) @Test GVW representing full supplies , 63438 lbs , 445 hp engine , 2.7 hp non-mobility load ;] ; [Up-Armor Config:  HEMTT LHS M1120 (Armor +2490 lbs) @Test GVW representing full supplies , 65928 lbs , 445 hp engine , 9.7 hp non-mobility load ;] ; [CONUS Config w/ Trailer:  HEMTT LHS M1120(No Armor ) @Test GVW representing full supplies and LHS Trailer @GVW , 101936 lbs , 445 hp engine , 2.7 hp non-mobility load ;] ; [Up-Armor Config w/ Trailer:  HEMTT LHS M1120 (Armor +2490 lbs) @Test GVW representing full supplies and LHS Trailer @GVW , 104426 lbs , 445 hp engine , 9.7 hp non-mobility load ;] ; </t>
  </si>
  <si>
    <t>D11049</t>
  </si>
  <si>
    <t>CARRIER CARGO: TRACKED 6 TON</t>
  </si>
  <si>
    <t>2350-01-369-6081</t>
  </si>
  <si>
    <t>M548A3</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</si>
  <si>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Assumed all M113 Rise Variants with and  without  AOA, HBCT do show trailers with some M121 ; [CONUS Config:  M113A3 @GVWR , 27040 lbs , 275 hp engine , 13.4 hp non-mobility load ;] ; [Up-Armor Config:  M113A3 @GVWR w/  6000lbs (AOA ~Test Weight) , 33040 lbs , 275 hp engine , 13.4 hp non-mobility load ;] ; [CONUS Config w/ Trailer:  M113A3 @GVWR Pulling 4000 lbs trailer to represent generator or other trailer , 31040 lbs , 275 hp engine , 13.4 hp non-mobility load ;] ; [Up-Armor Config w/ Trailer:  M113A3 @GVWR w/ 6000lbs (AOA ~Test Weight) pulling 4000 lbs trailer to represent generator or other trailer  , 37040 lbs , 275 hp engine , 13.4 hp non-mobility load ;] ; </t>
  </si>
  <si>
    <t>Assumed all M113 Rise Variants with and  without  AOA, HBCT do show trailers with some M121</t>
  </si>
  <si>
    <t>D11538</t>
  </si>
  <si>
    <t>CARRIER COMMAND POST: LIGHT TRACKED</t>
  </si>
  <si>
    <t>2350-01-369-6085</t>
  </si>
  <si>
    <t>M577A3</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</si>
  <si>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Assumed all M113 Rise Variants with and  without  AOA, HBCT do show trailers with some M114 ; [CONUS Config:  M113A3 @GVWR , 27040 lbs , 275 hp engine , 13.4 hp non-mobility load ;] ; [Up-Armor Config:  M113A3 @GVWR w/  6000lbs (AOA ~Test Weight) , 33040 lbs , 275 hp engine , 13.4 hp non-mobility load ;] ; [CONUS Config w/ Trailer:  M113A3 @GVWR Pulling 4000 lbs trailer to represent generator or other trailer , 31040 lbs , 275 hp engine , 13.4 hp non-mobility load ;] ; [Up-Armor Config w/ Trailer:  M113A3 @GVWR w/ 6000lbs (AOA ~Test Weight) pulling 4000 lbs trailer to represent generator or other trailer  , 37040 lbs , 275 hp engine , 13.4 hp non-mobility load ;] ; </t>
  </si>
  <si>
    <t>Assumed all M113 Rise Variants with and  without  AOA, HBCT do show trailers with some M114</t>
  </si>
  <si>
    <t>D12087</t>
  </si>
  <si>
    <t>CARRIER PERSONNEL FULL TRACKED: ARMORED</t>
  </si>
  <si>
    <t>M113 A2</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</si>
  <si>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 [CONUS Config:  M113A2 ; 27040 lbs ; 215 hp engine ; 13.4 hp non-mobility load ] ; [Up-Armor Config:  M113 A2 (Armor +6000 lbs AOA Armor) ; 33040 lbs ; 215 hp engine ; 13.4 hp non-mobility load ] ; [CONUS Config w/ Trailer:  M113A2 W/ TRAILER (Trailer +4000 lbs) ; 31040 lbs ; 215 hp engine ; 13.4 hp non-mobility load ] ; [Up-Armor Config w/ Trailer:  M113 A2 W/ TRAILER (Armor +6000 lbs, Trailer +4000 lbs); 37040 lbs ; 215 hp engine ; 13.4 hp non-mobility load ] ; </t>
  </si>
  <si>
    <t>E56896</t>
  </si>
  <si>
    <t>COMBAT VEHICLE ANTI-TANK: IMPROVED TOW VEHICLE (W/O TOW WEAPON)</t>
  </si>
  <si>
    <t>2350-01-045-1123</t>
  </si>
  <si>
    <t>TV04</t>
  </si>
  <si>
    <t>M901A1</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</si>
  <si>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 [CONUS Config:  M901A1 ; 25000 lbs ; 212 hp engine ; 13.4 hp non-mobility load ] ; [Up-Armor Config:  M901A1 (ABRAMS) (Armor + 6000 lbs AOA Armor) ; 31000 lbs ; 212 hp engine ; 13.4 hp non-mobility load ] ; [CONUS Config w/ Trailer:  M901A1 (ABRAMS) W/ TRAILER (Trailer +8040 lbs) ; 33040 lbs ; 212 hp engine ; 13.4 hp non-mobility load ] ; [Up-Armor Config w/ Trailer:  M901A1 (ABRAMS) W/ TRAILER (Armor +6000 lbs, Trailer +8040 lbs) ; 39040 lbs ; 212 hp engine ; 13.4 hp non-mobility load ] ; </t>
  </si>
  <si>
    <t>F16879</t>
  </si>
  <si>
    <t>XM1155E1 ENHANCED PORTABLE INDUCTIVE ARTILLERY FUZ</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</si>
  <si>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Does this burn fuel? Fuse? ; [CONUS Config:  ] ; [Up-Armor Config:  ] ; [CONUS Config w/ Trailer:  ] ; [Up-Armor Config w/ Trailer:  ] ; </t>
  </si>
  <si>
    <t>Does this burn fuel? Fuse?</t>
  </si>
  <si>
    <t>F40307</t>
  </si>
  <si>
    <t>FIGHTING VEHICLE: FULL TRACKED INFANTRY (IFV)</t>
  </si>
  <si>
    <t>2350-01-179-1027</t>
  </si>
  <si>
    <t>M2A1</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</si>
  <si>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 [CONUS Config:  M2A1 ; 57200 lbs ; 500 hp engine ; 13.4 hp non-mobility load ] ; [Up-Armor Config:  M2A1 (Armor +7500 lbs AOA Armor) ; 64700 lbs ; 500 hp engine ; 13.4 hp non-mobility load ] ; [CONUS Config w/ Trailer:  ] ; [Up-Armor Config w/ Trailer:  ] ; </t>
  </si>
  <si>
    <t>F40375</t>
  </si>
  <si>
    <t>FIGHTING VEHICLE: FULL TRACKED INFANTRY HI SURVIVABILITY (IFV)</t>
  </si>
  <si>
    <t>2350-01-248-7619</t>
  </si>
  <si>
    <t>M2A2</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</si>
  <si>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No BRAT / BRAT ; [CONUS Config:  M2A3 (Fan Locked) , 66000 lbs , 600 hp engine , 13.4 hp non-mobility load ;] ; [Up-Armor Config:  M2A3 w/ Current BRAT (Fan Locked) , 73460 lbs , 600 hp engine , 13.4 hp non-mobility load ;] ; [CONUS Config w/ Trailer:  ] ; [Up-Armor Config w/ Trailer:  ] ; </t>
  </si>
  <si>
    <t>No BRAT / BRAT</t>
  </si>
  <si>
    <t>F57713</t>
  </si>
  <si>
    <t>FIRE UNIT VEHICLE MOUNTED: (AVENGER)</t>
  </si>
  <si>
    <t>1430-01-490-7031</t>
  </si>
  <si>
    <t>HMMWV</t>
  </si>
  <si>
    <t>M1097</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</si>
  <si>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 [CONUS Config:  HMMWV A0 (Armament/Cargo) , 8182 lbs , 146 hp engine , 2.7 hp non-mobility load ;] ; [Up-Armor Config:  HMMWV A0 (Armament/Cargo) Armored , 9273 lbs , 146 hp engine , 9.7 hp non-mobility load ;] ; [CONUS Config w/ Trailer:  HMMWV A0 (Armament/Cargo) w/ Trailer , 11582 lbs , 146 hp engine , 2.7 hp non-mobility load ;] ; [Up-Armor Config w/ Trailer:  HMMWV A0 (Armament/Cargo) w/ Trailer Armored , 12673 lbs , 146 hp engine , 9.7 hp non-mobility load ;] ; </t>
  </si>
  <si>
    <t>1430-01-378-6963</t>
  </si>
  <si>
    <t>1430-01-409-1965</t>
  </si>
  <si>
    <t>F60462</t>
  </si>
  <si>
    <t>FIGHTING VEHICLE: FULL TRACKED CAVALRY (CFV)</t>
  </si>
  <si>
    <t>2350-01-179-1028</t>
  </si>
  <si>
    <t>M3A1</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</si>
  <si>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Used M2A2 data but scaled to engine power and weight of M3A1. AMSAA is looking for actual data, but was unavailable at time of delivery.  Best available estimate at this time. ; [CONUS Config:  M3A1 ; 28440 lbs ; 260 hp engine ; 13.4 hp non-mobility load ] ; [Up-Armor Config:  M3A1 (Armor +7500 lbs AOA Armor) ; 35940 lbs ; 260 hp engine ; 13.4 hp non-mobility load ] ; [CONUS Config w/ Trailer:  ] ; [Up-Armor Config w/ Trailer:  ] ; </t>
  </si>
  <si>
    <t>Used M2A2 data but scaled to engine power and weight of M3A1. AMSAA is looking for actual data, but was unavailable at time of delivery.  This estimate is best at this time.</t>
  </si>
  <si>
    <t>F60530</t>
  </si>
  <si>
    <t>FIGHTING VEHICLE: FULL TRACKED CAVALRY HI SURVIVABILITY (CFV)</t>
  </si>
  <si>
    <t>2350-01-248-7620</t>
  </si>
  <si>
    <t>M3A2</t>
  </si>
  <si>
    <t>F60564</t>
  </si>
  <si>
    <t>FIGHTING VEHICLE: FULL TRACKED INFANTRY (IFV) M2A3</t>
  </si>
  <si>
    <t xml:space="preserve">2350-01-436-0005  </t>
  </si>
  <si>
    <t>M2A3</t>
  </si>
  <si>
    <t>F86571</t>
  </si>
  <si>
    <t>FIRE SUPPORT TEAM VEHICLE: BRADLEY (BFIST)</t>
  </si>
  <si>
    <t>2350-01-432-1526</t>
  </si>
  <si>
    <t>M7</t>
  </si>
  <si>
    <t>F86821</t>
  </si>
  <si>
    <t>Stryker: FIRE SUPPORT VEHICLE (FSV)</t>
  </si>
  <si>
    <t>2355-01-528-1274</t>
  </si>
  <si>
    <t>WV05</t>
  </si>
  <si>
    <t>M1131</t>
  </si>
  <si>
    <t>2355-01-481-8574</t>
  </si>
  <si>
    <t>F90796</t>
  </si>
  <si>
    <t>FIGHTING VEHICLE: FULL TRACKED CAVALRY (CFV) M3A3</t>
  </si>
  <si>
    <t>2350-01-436-0007</t>
  </si>
  <si>
    <t>M3A3</t>
  </si>
  <si>
    <t>G27844</t>
  </si>
  <si>
    <t>DISTRIBUTION BITUMIN MATRL TANK TY: TRK MTD 1500 GAL (CCE)</t>
  </si>
  <si>
    <t>3895-01-028-4390</t>
  </si>
  <si>
    <t>CE01</t>
  </si>
  <si>
    <t>M918</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</si>
  <si>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 [CONUS Config:  M918 Distribution Truck, 72905 lbs , 400 hp engine , 2.7 hp non-mobility load ;] ; [Up-Armor Config:  M918 Distribution Truck Armored , 80905 lbs , 400 hp engine , 9.7 hp non-mobility load ;] ; [CONUS Config w/ Trailer:  M918 Distribution Truck w/ Trailer , 122905 lbs , 400 hp engine , 2.7 hp non-mobility load ;] ; [Up-Armor Config w/ Trailer:  M918 Distribution Truck w/ Trailer Armored , 130905 lbs , 400 hp engine , 9.7 hp non-mobility load ;] ; </t>
  </si>
  <si>
    <t>G58151</t>
  </si>
  <si>
    <t>GENERATOR SMOKE MECHANICAL: MOTORIZED FOR DUAL PURPOSE UNIT M56</t>
  </si>
  <si>
    <t>1040-01-380-1400</t>
  </si>
  <si>
    <t>WV09</t>
  </si>
  <si>
    <t>M1113</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</si>
  <si>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 [CONUS Config:  HMMWV ECV (Ambulance/Shelter) , 11500 lbs , 190 hp engine , 2.7 hp non-mobility load ;] ; [Up-Armor Config:  HMMWV ECV (Ambulance/Shelter) Armored , 14800 lbs , 190 hp engine , 9.7 hp non-mobility load ;] ; [CONUS Config w/ Trailer:  HMMWV ECV (Ambulance/Shelter) w/ Trailer , 15700 lbs , 190 hp engine , 2.7 hp non-mobility load ;] ; [Up-Armor Config w/ Trailer:  HMMWV ECV (Ambulance/Shelter) w/ Trailer Armored , 19000 lbs , 190 hp engine , 9.7 hp non-mobility load ;] ; </t>
  </si>
  <si>
    <t>G87229</t>
  </si>
  <si>
    <t>GENERATOR SMOKE MECHANICAL: MECHANIZED SMOKE OBSCURANT SYSTEM</t>
  </si>
  <si>
    <t>M58</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</si>
  <si>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Assumed all M113 Rise Variants with and  without  AOA, HBCT do show trailers with some M119 ; [CONUS Config:  M113A3 @GVWR , 27040 lbs , 275 hp engine , 13.4 hp non-mobility load ;] ; [Up-Armor Config:  M113A3 @GVWR w/  6000lbs (AOA ~Test Weight) , 33040 lbs , 275 hp engine , 13.4 hp non-mobility load ;] ; [CONUS Config w/ Trailer:  M113A3 @GVWR Pulling 4000 lbs trailer to represent generator or other trailer , 31040 lbs , 275 hp engine , 13.4 hp non-mobility load ;] ; [Up-Armor Config w/ Trailer:  M113A3 @GVWR w/ 6000lbs (AOA ~Test Weight) pulling 4000 lbs trailer to represent generator or other trailer  , 37040 lbs , 275 hp engine , 13.4 hp non-mobility load ;] ; </t>
  </si>
  <si>
    <t>Assumed all M113 Rise Variants with and  without  AOA, HBCT do show trailers with some M119</t>
  </si>
  <si>
    <t>H53326</t>
  </si>
  <si>
    <t>HIGH MOBILITY ARTILLERY ROCKET SYSTEM: HIMARS</t>
  </si>
  <si>
    <t>1055-01-473-4350</t>
  </si>
  <si>
    <t>WV03</t>
  </si>
  <si>
    <t>MTV</t>
  </si>
  <si>
    <t>M1084</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</si>
  <si>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 [CONUS Config:  MTV A0 @GVWR , 31741 lbs , 290 hp engine , 2.7 hp non-mobility load ;] ; [Up-Armor Config:  MTV A0 @GVWR w/ RACK AOA Kit (4200 lbs ---PM MTV) , 35941 lbs , 290 hp engine , 6.7 hp non-mobility load ;] ; [CONUS Config w/ Trailer:  MTV A0 @GVWR with Trailer @GVWR , 51741 lbs , 290 hp engine , 2.7 hp non-mobility load ;] ; [Up-Armor Config w/ Trailer:  MTV A0 @GVWR with Trailer @GVWR w/ RACK AOA Kit (4200 lbs ---PM MTV) , 55941 lbs , 290 hp engine , 6.7 hp non-mobility load ;] ; </t>
  </si>
  <si>
    <t>H57642</t>
  </si>
  <si>
    <t>HOWITZER MEDIUM SELF PROPELLED: 155MM</t>
  </si>
  <si>
    <t>2350-01-305-0028</t>
  </si>
  <si>
    <t>M109A6</t>
  </si>
  <si>
    <t>H82510</t>
  </si>
  <si>
    <t>HEAVY ASSAULT BRIDGE: WOLVERINE (HAB)</t>
  </si>
  <si>
    <t>5420-01-430-4227</t>
  </si>
  <si>
    <t>M1 Tank</t>
  </si>
  <si>
    <t>XM104</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</si>
  <si>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No AOA AMSAA is Aware of, no trailer combo known ; [CONUS Config:  M1A2 140K lbs , 140000 lbs , 1500 hp engine , 13.4 hp non-mobility load ;] ; [Up-Armor Config:  ] ; [CONUS Config w/ Trailer:  ] ; [Up-Armor Config w/ Trailer:  ] ; </t>
  </si>
  <si>
    <t>No AOA AMSAA is Aware of, no trailer combo known</t>
  </si>
  <si>
    <t>J22626</t>
  </si>
  <si>
    <t>Stryker: INFANTRY CARRIER VEHICLE</t>
  </si>
  <si>
    <t>2355-01-481-8575</t>
  </si>
  <si>
    <t>M1126</t>
  </si>
  <si>
    <t>J81750</t>
  </si>
  <si>
    <t>INFANTRY FIGHTING VEHICLE: M2</t>
  </si>
  <si>
    <t>2350-01-048-5920</t>
  </si>
  <si>
    <t>M2</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</si>
  <si>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 [CONUS Config:  M2 ; 57200 lbs ; 500 hp engine ; 13.4 hp non-mobility load ] ; [Up-Armor Config:  M2 (Armor +7500 lbs AOA Armor) ; 64700 lbs ; 500 hp engine ; 13.4 hp non-mobility load ] ; [CONUS Config w/ Trailer:  ] ; [Up-Armor Config w/ Trailer:  ] ; </t>
  </si>
  <si>
    <t>J97621</t>
  </si>
  <si>
    <t>Stryker: ENGINEER SQUAD VEHICLE (ESV)</t>
  </si>
  <si>
    <t>2355-01-481-8570</t>
  </si>
  <si>
    <t>M1132</t>
  </si>
  <si>
    <t>K29708</t>
  </si>
  <si>
    <t>ARMORED KNIGHT</t>
  </si>
  <si>
    <t>2350-01-538-8373</t>
  </si>
  <si>
    <t>Knight</t>
  </si>
  <si>
    <t>M1200</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</si>
  <si>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Used ASV M1117 data but scaled to engine power and weight of M1200 Knight.AMSAA is looking for actual data, but was unavailable at time of delivery.  Best available estimate at this time. ; [CONUS Config:  M1200 30510 lbs ; 260 hp engine ; 2.7 hp non-mobility load ] ; [Up-Armor Config:  M1200 (Armor +2080 lbs) ; 32590lbs ; 260 hp engine ; 9.7 hp non-mobility load ] ; [CONUS Config w/ Trailer:  ] ; [Up-Armor Config w/ Trailer:  ] ; </t>
  </si>
  <si>
    <t>Used ASV M1117 data but scaled to engine power and weight of M1200 Knight. AMSAA is looking for actual data, but was unavailable at time of delivery.  Best available estimate at this time..</t>
  </si>
  <si>
    <t>K57667</t>
  </si>
  <si>
    <t>2350-01-281-1719</t>
  </si>
  <si>
    <t>M109A5</t>
  </si>
  <si>
    <t>L43664</t>
  </si>
  <si>
    <t>LAUNCH M60 SERIES TANK CHASS TRNSPTG: 40 AND 60 FT BRDGE TY CL60</t>
  </si>
  <si>
    <t>5420-01-076-6096</t>
  </si>
  <si>
    <t>M48A5</t>
  </si>
  <si>
    <t>L44894</t>
  </si>
  <si>
    <t>LAUNCHER ROCKET: ARMORED VEHICLEMOUNTED</t>
  </si>
  <si>
    <t>1055-01-251-9756</t>
  </si>
  <si>
    <t>M270</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</si>
  <si>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No AOA AMSAA is Aware of, no trailer combo known ; [CONUS Config:  M270 (M1 Chassis scaled to weight/engine power) , 54500 lbs , 500 hp engine , 10 hp non-mobility load ;] ; [Up-Armor Config:  ] ; [CONUS Config w/ Trailer:  ] ; [Up-Armor Config w/ Trailer:  ] ; </t>
  </si>
  <si>
    <t>M30567</t>
  </si>
  <si>
    <t>Stryker: MEDICAL EVACUATION VEHICLE</t>
  </si>
  <si>
    <t>2355-01-481-8580</t>
  </si>
  <si>
    <t>WV07</t>
  </si>
  <si>
    <t>M1133</t>
  </si>
  <si>
    <t>M31793</t>
  </si>
  <si>
    <t>M2A2ODS: FOR ENGINEERS</t>
  </si>
  <si>
    <t>M31997</t>
  </si>
  <si>
    <t>TRUCK: HEMTT BASED WATER TENDER M1158</t>
  </si>
  <si>
    <t>2320-01-528-6294</t>
  </si>
  <si>
    <t>WV14</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</si>
  <si>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 [CONUS Config:  HEMTT Fueler M978 (No Armor) @Test GVW representing full supplies , 52500 lbs , 445 hp engine , 2.7 hp non-mobility load ;] ; [Up-Armor Config:  HEMTT Fueler M978 (Armor from test) @Test GVW representing full supplies , 61140 lbs , 445 hp engine , 9.7 hp non-mobility load ;] ; [CONUS Config w/ Trailer:  HEMTT Fueler M978 (No Armor ) @Test GVW representing full supplies and LHS Trailer @40K lbs , 92500 lbs , 445 hp engine , 2.7 hp non-mobility load ;] ; [Up-Armor Config w/ Trailer:  HEMTT Fueler M978 (Armor from test) @Test GVW representing full supplies and LHS Trailer @GVW , 101140 lbs , 445 hp engine , 9.7 hp non-mobility load ;] ; </t>
  </si>
  <si>
    <t>M53369</t>
  </si>
  <si>
    <t>Stryker: MORTAR CARRIER</t>
  </si>
  <si>
    <t>2355-01-505-0871</t>
  </si>
  <si>
    <t>M1129</t>
  </si>
  <si>
    <t>2355-01-481-8578</t>
  </si>
  <si>
    <t>M57720</t>
  </si>
  <si>
    <t>Stryker: MOBILE GUN SYSTEM:  (MGS)</t>
  </si>
  <si>
    <t>2355-01-481-8577</t>
  </si>
  <si>
    <t>M1128</t>
  </si>
  <si>
    <t>M74226</t>
  </si>
  <si>
    <t>RG33L Engr MMPV</t>
  </si>
  <si>
    <t>2355-01-549-5271</t>
  </si>
  <si>
    <t>MRAP</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</si>
  <si>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James Haggerty PMO MRAP stated trailers can be used on MRAPS but are rarely if every used, thus fuel burn rates are not provided. All modeled same and based on Stryker data but scaled to engine power and weight of RG33L Engr MMPV. AMSAA is looking for actual data, but was unavailable at time of delivery.  This estimate is best at this time.  All modeled same and based on Stryker data but scaled to engine and weight of RG33L Engr MMPV. AMSAA is looking for actual data, but was unavailable at time of delivery.  Best available estimate at this time. ; [CONUS Config:  RG33L Engr MMPV ; 52000 lbs ; 400 hp engine ; 13.4 hp non-mobility load ] ; [Up-Armor Config:  RG33L Engr MMPV w/ EFP Armor +12736 lbs ; 64736 lbs ; 400 hp engine ; 13.4 hp non-mobility load ] ; [CONUS Config w/ Trailer:  ] ; [Up-Armor Config w/ Trailer:  ] ; </t>
  </si>
  <si>
    <t>James Haggerty PMO MRAP stated trailers can be used on MRAPS but are rarely if every used, thus fuel burn rates are not provided. All modeled same and based on Stryker data but scaled to engine power and weight of RG33L Engr MMPV. AMSAA is looking for actual data, but was unavailable at time of delivery.  Best available estimate at this time.</t>
  </si>
  <si>
    <t>RG33L EOD MMPV</t>
  </si>
  <si>
    <t>2355-01-559-0791</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</si>
  <si>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James Haggerty PMO MRAP stated trailers can be used on MRAPS but are rarely if every used, thus fuel burn rates are not provided. All modeled same and based on Stryker data but scaled to engine power and weight of RG33L EOD MMPV. AMSAA is looking for actual data, but was unavailable at time of delivery.  Best available estimate at this time. ; [CONUS Config:  RG33L EOD MMPV ; 52200 lbs ; 400 hp engine ; 13.4 hp non-mobility load ] ; [Up-Armor Config:  RG33L EOD MMPV w/ EFP Armor +12736 lbs ; 64936 lbs ; 400 hp engine ; 13.4 hp non-mobility load ] ; [CONUS Config w/ Trailer:  ] ; [Up-Armor Config w/ Trailer:  ] ; </t>
  </si>
  <si>
    <t>James Haggerty PMO MRAP stated trailers can be used on MRAPS but are rarely if every used, thus fuel burn rates are not provided. All modeled same and based on Stryker data but scaled to engine power and weight of RG33L EOD MMPV. AMSAA is looking for actual data, but was unavailable at time of delivery.  Best available estimate at this time.</t>
  </si>
  <si>
    <t>RG33L Prophet MMPV</t>
  </si>
  <si>
    <t>2355-01-561-2730</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</si>
  <si>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James Haggerty PMO MRAP stated trailers can be used on MRAPS but are rarely if every used, thus fuel burn rates are not provided. All modeled same and based on Stryker data but scaled to engine power and weight of RG33L Prophet MMPV. AMSAA is looking for actual data, but was unavailable at time of delivery.  This estimate is best at this time. ; [CONUS Config:  RG33L Prophet MMPV ; 52000 lbs ; 400 hp engine ; 13.4 hp non-mobility load ] ; [Up-Armor Config:  RG33L Prophet MMPV w/ EFP Armor +12736 lbs ; 64156 lbs ; 400 hp engine ; 13.4 hp non-mobility load ] ; [CONUS Config w/ Trailer:  ] ; [Up-Armor Config w/ Trailer:  ] ; </t>
  </si>
  <si>
    <t>James Haggerty PMO MRAP stated trailers can be used on MRAPS but are rarely if every used, thus fuel burn rates are not provided. All modeled same and based on Stryker data but scaled to engine power and weight of RG33L Prophet MMPV. AMSAA is looking for actual data, but was unavailable at time of delivery.  Best available estimate at this time.</t>
  </si>
  <si>
    <t>1055-01-450-4243</t>
  </si>
  <si>
    <t>M270A1</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</si>
  <si>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No AOA AMSAA is Aware of, no trailer combo known ; [CONUS Config:  M270A1 (M1 Chassis scaled to weight/engine power) , 56000 lbs , 500 hp engine , 10 hp non-mobility load ;] ; [Up-Armor Config:  ] ; [CONUS Config w/ Trailer:  ] ; [Up-Armor Config w/ Trailer:  ] ; </t>
  </si>
  <si>
    <t>N96543</t>
  </si>
  <si>
    <t>Stryker: NBC RECONNAISSANCE VEHICLE</t>
  </si>
  <si>
    <t>2355-01-481-8579</t>
  </si>
  <si>
    <t>WV08</t>
  </si>
  <si>
    <t>M1135</t>
  </si>
  <si>
    <t>P10842</t>
  </si>
  <si>
    <t>ENGINEERING SQUAD VEHICLE XM1132</t>
  </si>
  <si>
    <t>2590-01-506-7160</t>
  </si>
  <si>
    <t>Stryker</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</si>
  <si>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 [CONUS Config:  Stryker ICV (Fan Locked) , 40700 lbs , 350 hp engine , 2.7 hp non-mobility load ;] ; [Up-Armor Config:  Stryker  ICV with SLAT Armor (Fan Locked) , 45440 lbs , 350 hp engine , 9.7 hp non-mobility load ;] ; [CONUS Config w/ Trailer:  ] ; [Up-Armor Config w/ Trailer:  ] ; </t>
  </si>
  <si>
    <t>P15852</t>
  </si>
  <si>
    <t>PLOW MINE CLEARING FOR ENG SQD VEHICLE: XM1132</t>
  </si>
  <si>
    <t>2590-01-518-7559</t>
  </si>
  <si>
    <t>I believe this is the plow not the vehicle. Plow would go on STRYKER ESV not tracked</t>
  </si>
  <si>
    <t>R19752</t>
  </si>
  <si>
    <t>MINE ROLLER: ATTACHMENT</t>
  </si>
  <si>
    <t>Unable to find vehicle</t>
  </si>
  <si>
    <t>R41282</t>
  </si>
  <si>
    <t>RECONNAISSANCE SYSTEM NBC: M93A1 FOX</t>
  </si>
  <si>
    <t>6665-01-372-1303</t>
  </si>
  <si>
    <t>FOX</t>
  </si>
  <si>
    <t>M93</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</si>
  <si>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Used MTV data but scaled to weight and engine power, no Armor AMSAA is aware of.  Best available estimate at this time ; [CONUS Config:  M93A1 (Approximated using FMTV Data scaled to weight/engine power) , 37478.2 lbs , 320 hp engine , 2.7 hp non-mobility load ;] ; [Up-Armor Config:  ] ; [CONUS Config w/ Trailer:  ] ; [Up-Armor Config w/ Trailer:  ] ; </t>
  </si>
  <si>
    <t>Used MTV data but scaled to weight and engine power, no Armor AMSAA is aware of.  Best available estimate at this time</t>
  </si>
  <si>
    <t>R50544</t>
  </si>
  <si>
    <t>RECOVERY VEHICLE FULL TRACKED: LIGHT ARMORED</t>
  </si>
  <si>
    <t>2350-00-439-6242</t>
  </si>
  <si>
    <t>TV06</t>
  </si>
  <si>
    <t>M578</t>
  </si>
  <si>
    <t>2350-00-122-6826</t>
  </si>
  <si>
    <t>M88</t>
  </si>
  <si>
    <t>M88A1</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</si>
  <si>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No AOA AMSAA is Aware of, no trailer combo known ; [CONUS Config:  M88A1 w/o M2 , 112000 lbs , 750 hp engine , 13.4 hp non-mobility load ;] ; [Up-Armor Config:  ] ; [CONUS Config w/ Trailer:  M88A1 w/ M2 , 178000 lbs , 750 hp engine , 13.4 hp non-mobility load ;] ; [Up-Armor Config w/ Trailer:  ] ; </t>
  </si>
  <si>
    <t>R50885</t>
  </si>
  <si>
    <t>RECOVERY VEHICLE FULL TRACKED: HEAVY M88A2</t>
  </si>
  <si>
    <t>2350-01-390-4683</t>
  </si>
  <si>
    <t>M88A2</t>
  </si>
  <si>
    <t>PL</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</si>
  <si>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No AOA AMSAA is Aware of, no trailer combo known ; [CONUS Config:  M88A2 w/o M1 , 140000 lbs , 1050 hp engine , 13.4 hp non-mobility load ;] ; [Up-Armor Config:  ] ; [CONUS Config w/ Trailer:  M88A2 w/ M1 , 280000 lbs , 1050 hp engine , 13.4 hp non-mobility load ;] ; [Up-Armor Config w/ Trailer:  ] ; </t>
  </si>
  <si>
    <t>R62673</t>
  </si>
  <si>
    <t>Stryker: RECONNAISSANCE VEHICLE</t>
  </si>
  <si>
    <t>2355-01-481-8572</t>
  </si>
  <si>
    <t>M1127</t>
  </si>
  <si>
    <t>SHOP EQUIPMENT CONTACT MAINTENANCE ORD/ENG TRUCK MOUNTING</t>
  </si>
  <si>
    <t>4940-01-333-8471</t>
  </si>
  <si>
    <t>WV06</t>
  </si>
  <si>
    <t>S44890</t>
  </si>
  <si>
    <t>STRAIGHT OBSTACLE BLADE FOR ENG SQD VECH: XM1132</t>
  </si>
  <si>
    <t>2590-01-518-7562</t>
  </si>
  <si>
    <t>S50205</t>
  </si>
  <si>
    <t>STRIKER: M707</t>
  </si>
  <si>
    <t>2350-01-455-3174</t>
  </si>
  <si>
    <t>M1025</t>
  </si>
  <si>
    <t>2350-01-513-8431</t>
  </si>
  <si>
    <t>T05096</t>
  </si>
  <si>
    <t>TRUCK UTILITY: TOW CARRIER ARMD 1-1/4 TON 4X4 W/E (HMMWV)</t>
  </si>
  <si>
    <t>2320-01-107-7153</t>
  </si>
  <si>
    <t>M966</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</si>
  <si>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 [CONUS Config:  M966 ; 8500 lbs ; 150 hp engine ; 2.7 hp non-mobility load ] ; [Up-Armor Config:  M966 (Armor +1000 lbs) ; 9500 lbs ; 150 hp engine ; 9.7 hp non-mobility load ] ; [CONUS Config w/ Trailer:  M966 W/ TRAILER (Trailer +34000 lbs) ; 11900 lbs ; 150 hp engine ; 2.7 hp non-mobility load ] ; [Up-Armor Config w/ Trailer:  M966 W/ TRAILER (Armor +1000 lbs, Trailer +34000 lbs) ; 13000 lbs ; 150 hp engine ; 9.7 hp non-mobility load ] ; </t>
  </si>
  <si>
    <t>T07543</t>
  </si>
  <si>
    <t>TRUCK UTILITY: S250 SHELTER CARRIER 4X4 W/E (HMMWV)</t>
  </si>
  <si>
    <t>2320-01-146-7193</t>
  </si>
  <si>
    <t>WV10</t>
  </si>
  <si>
    <t>M1037</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</si>
  <si>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 [CONUS Config:  HMMWV A0 (Ambulance/Shelter) , 8556 lbs , 146 hp engine , 2.7 hp non-mobility load ;] ; [Up-Armor Config:  HMMWV A0 (Ambulance/Shelter) Armored , 9556 lbs , 146 hp engine , 9.7 hp non-mobility load ;] ; [CONUS Config w/ Trailer:  HMMWV A0 (Ambulance/Shelter) w/ Trailer , 11956 lbs , 146 hp engine , 2.7 hp non-mobility load ;] ; [Up-Armor Config w/ Trailer:  HMMWV A0 (Ambulance/Shelter) w/ Trailer Armored , 12956 lbs , 146 hp engine , 9.7 hp non-mobility load ;] ; </t>
  </si>
  <si>
    <t>2320-01-346-9317</t>
  </si>
  <si>
    <t>2320-01-371-9583</t>
  </si>
  <si>
    <t>M1097A1</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</si>
  <si>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 [CONUS Config:  HMMWV Heavy (Ambulance/Shelter) , 10100 lbs , 151 hp engine , 2.7 hp non-mobility load ;] ; [Up-Armor Config:  HMMWV Heavy (Ambulance/Shelter) Armored , 11000 lbs , 151 hp engine , 9.7 hp non-mobility load ;] ; [CONUS Config w/ Trailer:  HMMWV Heavy (Ambulance/Shelter) w/ Trailer , 14300 lbs , 151 hp engine , 2.7 hp non-mobility load ;] ; [Up-Armor Config w/ Trailer:  HMMWV Heavy (Ambulance/Shelter) w/ Trailer Armored , 15200 lbs , 151 hp engine , 9.7 hp non-mobility load ;] ; </t>
  </si>
  <si>
    <t>2320-01-380-8604</t>
  </si>
  <si>
    <t>M1097A2</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</si>
  <si>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 [CONUS Config:  HMMWV A2 (Ambulance/Shelter) , 10300 lbs , 160 hp engine , 2.7 hp non-mobility load ;] ; [Up-Armor Config:  HMMWV A2 (Ambulance/Shelter) Armored , 11300 lbs , 160 hp engine , 9.7 hp non-mobility load ;] ; [CONUS Config w/ Trailer:  HMMWV A2 (Ambulance/Shelter) w/ Trailer , 14500 lbs , 160 hp engine , 2.7 hp non-mobility load ;] ; [Up-Armor Config w/ Trailer:  HMMWV A2 (Ambulance/Shelter) w/ Trailer Armored , 15500 lbs , 160 hp engine , 9.7 hp non-mobility load ;] ; </t>
  </si>
  <si>
    <t>T11588</t>
  </si>
  <si>
    <t>TRUCK UTILITY EXPANDED: CAPACITY ENCHANCED M1152 HMMWV</t>
  </si>
  <si>
    <t>2320-01-518-7332</t>
  </si>
  <si>
    <t>M1152</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</si>
  <si>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 [CONUS Config:  HMMWV ECV (Ambulance/Shelter) , 11500 lbs , 190 hp engine , 9.7 hp non-mobility load ;] ; [Up-Armor Config:  HMMWV ECV (Ambulance/Shelter) Armored , 14800 lbs , 190 hp engine , 9.7 hp non-mobility load ;] ; [CONUS Config w/ Trailer:  HMMWV ECV (Ambulance/Shelter) w/ Trailer , 15700 lbs , 190 hp engine , 9.7 hp non-mobility load ;] ; [Up-Armor Config w/ Trailer:  HMMWV ECV (Ambulance/Shelter) w/ Trailer Armored , 19000 lbs , 190 hp engine , 9.7 hp non-mobility load ;] ; </t>
  </si>
  <si>
    <t>T13168</t>
  </si>
  <si>
    <t>TANK COMBAT FULL TRACKED: 120 MILLIMETER GUN</t>
  </si>
  <si>
    <t>2350-01-087-1095</t>
  </si>
  <si>
    <t>TV02</t>
  </si>
  <si>
    <t>M1 TANK</t>
  </si>
  <si>
    <t>M1A1</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</si>
  <si>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No ARAT / ARAT ; [CONUS Config:  M1A2 140K lbs , 140000 lbs , 1500 hp engine , 13.4 hp non-mobility load ;] ; [Up-Armor Config:  ] ; [CONUS Config w/ Trailer:  ] ; [Up-Armor Config w/ Trailer:  ] ; </t>
  </si>
  <si>
    <t>No ARAT / ARAT</t>
  </si>
  <si>
    <t>T13305</t>
  </si>
  <si>
    <t>TANK COMBAT FULL TRACKED: 120MM GUN M1A2</t>
  </si>
  <si>
    <t xml:space="preserve"> 2350-01-328-5964</t>
  </si>
  <si>
    <t>M1A2</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</si>
  <si>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No ARAT / ARAT ; [CONUS Config:  M1A2 SEP 140K lbs , 140000 lbs , 1500 hp engine , 13.4 hp non-mobility load ;] ; [Up-Armor Config:  M1A2 SEP w-ARAT , 146886 lbs , 1500 hp engine , 13.4 hp non-mobility load ;] ; [CONUS Config w/ Trailer:  ] ; [Up-Armor Config w/ Trailer:  ] ; </t>
  </si>
  <si>
    <t>T13374</t>
  </si>
  <si>
    <t>TANK COMBAT FULL TRACKED: 105 MM M1 (ABRAMS)</t>
  </si>
  <si>
    <t>2350-01-061-2445</t>
  </si>
  <si>
    <t>M1</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</si>
  <si>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 [CONUS Config:  M1 Tank (ABRAMS); 149030 lbs ; 1500 hp engine ; 13.4 hp non-mobility load ] ; [Up-Armor Config:  ] ; [CONUS Config w/ Trailer:  ] ; [Up-Armor Config w/ Trailer:  ] ; </t>
  </si>
  <si>
    <t>T34505</t>
  </si>
  <si>
    <t>TRACTOR WHEELED: INDUSTRIAL</t>
  </si>
  <si>
    <t>2420-01-532-3399</t>
  </si>
  <si>
    <t>HMEE</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</si>
  <si>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Used MTV data but scaled to weight and engine power, no Armor AMSAA is aware of.  Best available estimate at this time ; [CONUS Config:  HMEE (Approximated using FMTV Data scaled to weight/engine power) , 23368.76 lbs , 185 hp engine , 2.7 hp non-mobility load ;] ; [Up-Armor Config:  ] ; [CONUS Config w/ Trailer:  ] ; [Up-Armor Config w/ Trailer:  ] ; </t>
  </si>
  <si>
    <t>T34704</t>
  </si>
  <si>
    <t>TRUCK UTILITY EXPANDED CAPACITY: ARMAMENT CARRIER M1152 HMMWV</t>
  </si>
  <si>
    <t>2320-01-518-7330</t>
  </si>
  <si>
    <t>M1151A1</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</si>
  <si>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 [CONUS Config:  HMMWV ECV (Armament/Cargo) , 11700 lbs , 190 hp engine , 9.7 hp non-mobility load ;] ; [Up-Armor Config:  HMMWV ECV (Armament/Cargo) Armored , 14800 lbs , 190 hp engine , 9.7 hp non-mobility load ;] ; [CONUS Config w/ Trailer:  HMMWV ECV (Armament/Cargo) w/ Trailer , 15900 lbs , 190 hp engine , 9.7 hp non-mobility load ;] ; [Up-Armor Config w/ Trailer:  HMMWV ECV (Armament/Cargo) w/ Trailer Armored , 19000 lbs , 190 hp engine , 9.7 hp non-mobility load ;] ; </t>
  </si>
  <si>
    <t>T34840</t>
  </si>
  <si>
    <t>TRUCK UTILITY: ECV TOW CARRIER W/IAP M1167</t>
  </si>
  <si>
    <t>2320-01-544-9638</t>
  </si>
  <si>
    <t>M1167</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</si>
  <si>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 [CONUS Config:  M1167 ; 8556 lbs ; 146 hp engine ; 2.7 hp non-mobility load ] ; [Up-Armor Config:  M1167 (Armor +3100 lbs AOA Armor) ; 11656 lbs ; 146 hp engine ; 9.7 hp non-mobility load ] ; [CONUS Config w/ Trailer:  M1167 W/ TRAILER (Trailer +3400 lbs) ; 11956 lbs ; 146 hp engine ; 2.7 hp non-mobility load ] ; [Up-Armor Config w/ Trailer:  M1167  W/ TRAILER (Armor +3100 lbs, Trailer +3400 lbs) ; 15056 lbs ; 146 hp engine ; 9.7 hp non-mobility load ] ; </t>
  </si>
  <si>
    <t>T37588</t>
  </si>
  <si>
    <t>TRUCK UTILITY EXPANDED CAPACITY ENHANCED: M1152A1</t>
  </si>
  <si>
    <t>2320-01-540-2007</t>
  </si>
  <si>
    <t>T38707</t>
  </si>
  <si>
    <t>TRUCK AMBULANCE: 2 LITTER ARMD 4X4 W/E (HMMWV)</t>
  </si>
  <si>
    <t>2310-01-372-3935</t>
  </si>
  <si>
    <t>M996</t>
  </si>
  <si>
    <t>2310-01-111-2275</t>
  </si>
  <si>
    <t>M996A1</t>
  </si>
  <si>
    <t>2310-01-111-2274</t>
  </si>
  <si>
    <t>M997</t>
  </si>
  <si>
    <t>2310-01-372-3934</t>
  </si>
  <si>
    <t>M997A1</t>
  </si>
  <si>
    <t>2310-01-380-8225</t>
  </si>
  <si>
    <t>M997A2</t>
  </si>
  <si>
    <t>2320-01-493-3782</t>
  </si>
  <si>
    <t>M977A2R1</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</si>
  <si>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 [CONUS Config:  HEMTT Cargo M985 (No Armor) @Test GVW representing full supplies , 59120 lbs , 445 hp engine , 2.7 hp non-mobility load ;] ; [Up-Armor Config:  HEMTT Cargo M985 (Armor +2490 lbs) @Test GVW representing full supplies , 61610 lbs , 445 hp engine , 9.7 hp non-mobility load ;] ; [CONUS Config w/ Trailer:  HEMTT Cargo M985 (No Armor ) @Test GVW representing full supplies and LHS Trailer @GVW , 97860 lbs , 445 hp engine , 2.7 hp non-mobility load ;] ; [Up-Armor Config w/ Trailer:  HEMTT Cargo M985 (Armor +2490 lbs) @Test GVW representing full supplies and LHS Trailer @GVW , 100350 lbs , 445 hp engine , 9.7 hp non-mobility load ;] ; </t>
  </si>
  <si>
    <t>2320-01-097-0260</t>
  </si>
  <si>
    <t>M977</t>
  </si>
  <si>
    <t>2320-01-493-3774</t>
  </si>
  <si>
    <t>2320-01-493-3789</t>
  </si>
  <si>
    <t>M985A2R1</t>
  </si>
  <si>
    <t>2320-01-100-7673</t>
  </si>
  <si>
    <t>M985</t>
  </si>
  <si>
    <t>2320-01-492-8201</t>
  </si>
  <si>
    <t>2320-01-492-8214</t>
  </si>
  <si>
    <t xml:space="preserve">M985A2 </t>
  </si>
  <si>
    <t>2320-01-097-0261</t>
  </si>
  <si>
    <t>2320-01-493-3787</t>
  </si>
  <si>
    <t>2320-01-304-2278</t>
  </si>
  <si>
    <t>PLS</t>
  </si>
  <si>
    <t>M1075</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</si>
  <si>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 [CONUS Config:  PLS @Test GVW (No Armor) w/o Trailer representing full supplies , 86500 lbs , 500 hp engine , 2.7 hp non-mobility load ;] ; [Up-Armor Config:  PLS @Test GVW (Armor +2766 lbs) w/o Trailer representing full supplies , 89266 lbs , 500 hp engine , 9.7 hp non-mobility load ;] ; [CONUS Config w/ Trailer:  PLS @Test GVW (No Armor) w/ Trailer@GVWR representing full supplies , 135500 lbs , 500 hp engine , 2.7 hp non-mobility load ;] ; [Up-Armor Config w/ Trailer:  PLS @Test GVW (Armor +2766 lb) w/ Trailer@GVWR representing full supplies , 138266 lbs , 500 hp engine , 9.7 hp non-mobility load ;] ; </t>
  </si>
  <si>
    <t>T41036</t>
  </si>
  <si>
    <t>TRUCK CARGO: 5 TON 6X6 MTV W/E LAPES/AD</t>
  </si>
  <si>
    <t>2320-01-355-3063</t>
  </si>
  <si>
    <t>WV11</t>
  </si>
  <si>
    <t>M1093</t>
  </si>
  <si>
    <t>T41067</t>
  </si>
  <si>
    <t>TRUCK CARGO: HEAVY PLS TRANSPORTER 15-16.5 TON 10X10 W/MHE W/E</t>
  </si>
  <si>
    <t>2320-01-304-2277</t>
  </si>
  <si>
    <t>M1074</t>
  </si>
  <si>
    <t>T41104</t>
  </si>
  <si>
    <t>TRUCK CARGO: 5 TON 6X6 MTV W/E W/W LAPES/AD</t>
  </si>
  <si>
    <t>2320-01-360-1896</t>
  </si>
  <si>
    <t>2320-01-360-1895</t>
  </si>
  <si>
    <t>M1083</t>
  </si>
  <si>
    <t>2320-01-447-3884</t>
  </si>
  <si>
    <t>M1083A1</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</si>
  <si>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 [CONUS Config:  MTV A1 @GVWR , 31741 lbs , 330 hp engine , 2.7 hp non-mobility load ;] ; [Up-Armor Config:  MTV A1 @GVWR w/ RACK AOA Kit (4200 lbs ---PM MTV) , 35941 lbs , 330 hp engine , 6.7 hp non-mobility load ;] ; [CONUS Config w/ Trailer:  MTV A1 @GVWR with Trailer @GVWR , 51741 lbs , 330 hp engine , 2.7 hp non-mobility load ;] ; [Up-Armor Config w/ Trailer:  MTV A1 @GVWR with Trailer @GVWR w/ RACK AOA Kit (4200 lbs ---PM MTV) , 55941 lbs , 330 hp engine , 6.7 hp non-mobility load ;] ; </t>
  </si>
  <si>
    <t>T41203</t>
  </si>
  <si>
    <t>TRUCK CARGO: MTV W/MHE W/E</t>
  </si>
  <si>
    <t>2320-01-354-3387</t>
  </si>
  <si>
    <t>2320-01-495-0110</t>
  </si>
  <si>
    <t>M1084A1</t>
  </si>
  <si>
    <t>2320-01-447-3887</t>
  </si>
  <si>
    <t>TRUCK CARGO: M1087A1</t>
  </si>
  <si>
    <t>2320-01-530-3843</t>
  </si>
  <si>
    <t>M1087</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</si>
  <si>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 [CONUS Config:  MTV A0 LHS/VAN/LONG @~GVWR , 42470 lbs , 290 hp engine , 2.7 hp non-mobility load ;] ; [Up-Armor Config:  MTV A0 LHS/VAN/LONG @~GVWR w/ RACK AOA Kit (4200 lbs ---PM MTV) , 46670 lbs , 290 hp engine , 6.7 hp non-mobility load ;] ; [CONUS Config w/ Trailer:  MTV A0 LHS/VAN/LONG @~GVWR w/Trailer , 62470 lbs , 290 hp engine , 2.7 hp non-mobility load ;] ; [Up-Armor Config w/ Trailer:  MTV A0 LHS/VAN/LONG @~GVWR w/ RACK AOA Kit (4200 lbs ---PM MTV) w/Trailer , 66670 lbs , 290 hp engine , 6.7 hp non-mobility load ;] ; </t>
  </si>
  <si>
    <t>T41447</t>
  </si>
  <si>
    <t>TRUCK CARGO: 5 TON W/WINCH</t>
  </si>
  <si>
    <t>2320-01-549-8565</t>
  </si>
  <si>
    <t>M1083A1P2</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</si>
  <si>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 [CONUS Config:  MTV A1 @GVWR , 31741 lbs , 330 hp engine , 2.7 hp non-mobility load ;] ; [Up-Armor Config:  MTV A1 @GVWR w/ RACK AOA Kit  , 35941 lbs , 330 hp engine , 9.7 hp non-mobility load ;] ; [CONUS Config w/ Trailer:  MTV A1 @GVWR with Trailer @GVWR , 51741 lbs , 330 hp engine , 2.7 hp non-mobility load ;] ; [Up-Armor Config w/ Trailer:  MTV A1 @GVWR with Trailer @GVWR w/ RACK AOA Kit  , 55941 lbs , 330 hp engine , 9.7 hp non-mobility load ;] ; </t>
  </si>
  <si>
    <t>2320-01-549-8610</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</si>
  <si>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 [CONUS Config:  MTV A1 @GVWR , 20775 lbs , 330 hp engine , 2.7 hp non-mobility load ;] ; [Up-Armor Config:  MTV A1 @GVWR w/ RACK AOA Kit , 24975 lbs , 330 hp engine , 9.7 hp non-mobility load ;] ; [CONUS Config w/ Trailer:  MTV A1 @GVWR with Trailer @GVWR , 80775 lbs , 330 hp engine , 2.7 hp non-mobility load ;] ; [Up-Armor Config w/ Trailer:  MTV A1 @GVWR with Trailer @GVWR w/ RACK AOA Kit , 84975 lbs , 330 hp engine , 9.7 hp non-mobility load ;] ; </t>
  </si>
  <si>
    <t>T41721</t>
  </si>
  <si>
    <t>TRUCK CARGO: 8X8 57000 GVW HIGH MOBILITY</t>
  </si>
  <si>
    <t>2320-01-194-7032</t>
  </si>
  <si>
    <t>M985E1</t>
  </si>
  <si>
    <t>2320-01-493-3792</t>
  </si>
  <si>
    <t>M985E1A2R1</t>
  </si>
  <si>
    <t>2320-01-493-3790</t>
  </si>
  <si>
    <t xml:space="preserve">M985E1A2 </t>
  </si>
  <si>
    <t>T41995</t>
  </si>
  <si>
    <t>TRUCK CARGO: 2 1/2 TON 4X4 LMTV W/E LAPES/AD</t>
  </si>
  <si>
    <t>2320-01-355-3064</t>
  </si>
  <si>
    <t>LMTV</t>
  </si>
  <si>
    <t>M1081</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</si>
  <si>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 [CONUS Config:  LMTV A0 @GVWR , 23419 lbs , 225 hp engine , 2.7 hp non-mobility load ;] ; [Up-Armor Config:  LMTV A0 @GVWR w/ RACK AOA Kit (4200 lbs ~PM MTV) , 27619 lbs , 225 hp engine , 6.7 hp non-mobility load ;] ; [CONUS Config w/ Trailer:  LMTV A0 @GVWR with Trailer @GVWR , 35438 lbs , 225 hp engine , 2.7 hp non-mobility load ;] ; [Up-Armor Config w/ Trailer:  LMTV A0 @GVWR with Trailer @GVWR w/ RACK AOA Kit (4200 lbs ~PM MTV) , 39638 lbs , 225 hp engine , 6.7 hp non-mobility load ;] ; </t>
  </si>
  <si>
    <t>T42063</t>
  </si>
  <si>
    <t>TRUCK CARGO: 2 1/2 TON 4X4 LMTV W/E W/W LAPES/AD</t>
  </si>
  <si>
    <t>2320-01-360-1899</t>
  </si>
  <si>
    <t>T42131</t>
  </si>
  <si>
    <t>TRUCK CARGO: 2 1/2 TON W/WINCH</t>
  </si>
  <si>
    <t>2320-01-549-8611</t>
  </si>
  <si>
    <t>M1078A1P2</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</si>
  <si>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 [CONUS Config:  LMTV A0 @GVWR , 23419 lbs , 225 hp engine , 2.7 hp non-mobility load ;] ; [Up-Armor Config:  LMTV A0 @GVWR w/ RACK AOA Kit , 27619 lbs , 225 hp engine , 9.7 hp non-mobility load ;] ; [CONUS Config w/ Trailer:  LMTV A0 @GVWR with Trailer @GVWR , 35438 lbs , 225 hp engine , 2.7 hp non-mobility load ;] ; [Up-Armor Config w/ Trailer:  LMTV A0 @GVWR with Trailer @GVWR w/ RACK AOA Kit , 39638 lbs , 225 hp engine , 9.7 hp non-mobility load ;] ; </t>
  </si>
  <si>
    <t>T42725</t>
  </si>
  <si>
    <t>TRUCK CONCRETE: MOBILE MIXER 8 CU YD (CCE)</t>
  </si>
  <si>
    <t>3895-01-028-4391</t>
  </si>
  <si>
    <t>M919</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</si>
  <si>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 [CONUS Config:  M919, 75000 lbs , 400 hp engine , 2.7 hp non-mobility load ;] ; [Up-Armor Config:  M919 Armored, 82000 lbs , 400 hp engine , 9.7 hp non-mobility load ;] ; [CONUS Config w/ Trailer:   M919 w/ Trailer , 125000 lbs , 400 hp engine , 2.7 hp non-mobility load ;] ; [Up-Armor Config w/ Trailer:   M919 w/ Trailer Armored , 132000 lbs , 400 hp engine , 9.7 hp non-mobility load ;] ; </t>
  </si>
  <si>
    <t>T45435</t>
  </si>
  <si>
    <t>TRUCK: MATERIALS HANDLING-CONTAINER</t>
  </si>
  <si>
    <t>2320-01-508-8859</t>
  </si>
  <si>
    <t>FMTV</t>
  </si>
  <si>
    <t>M1148</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</si>
  <si>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 [CONUS Config:  M1148 FMTV, 17640 lbs , 330 hp engine , 2.7 hp non-mobility load ;] ; [Up-Armor Config:  M1148 FMTV Armored , 22840 lbs , 330 hp engine , 9.7 hp non-mobility load ;] ; [CONUS Config w/ Trailer:   M1148 FMTV w/ Trailer , 37640 lbs , 330 hp engine , 2.7 hp non-mobility load ;] ; [Up-Armor Config w/ Trailer:   M1148 FMTV w/ Trailer Armored , 42840 lbs ,330 hp engine , 9.7 hp non-mobility load ;] ; </t>
  </si>
  <si>
    <t>T51759</t>
  </si>
  <si>
    <t>TRACTOR WHEELED: HMEE</t>
  </si>
  <si>
    <t>2420-66-148-7692</t>
  </si>
  <si>
    <t>T53858</t>
  </si>
  <si>
    <t>TRUCK MAINTENANCE: TELEPHONE/UTILITY CONST 36000GVW 6X4 W/WN W/E</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</si>
  <si>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Could be number of Trucks ; [CONUS Config:  ] ; [Up-Armor Config:  ] ; [CONUS Config w/ Trailer:  ] ; [Up-Armor Config w/ Trailer:  ] ; </t>
  </si>
  <si>
    <t>Could be number of Trucks</t>
  </si>
  <si>
    <t>T55054</t>
  </si>
  <si>
    <t>TRUCK CARGO: PALLETIZED (LHS) M1120A4</t>
  </si>
  <si>
    <t>2320-01-534-1872</t>
  </si>
  <si>
    <t>M1120A4</t>
  </si>
  <si>
    <t>T56383</t>
  </si>
  <si>
    <t>TRUCK UTILITY EXPANDED CAPACITY ENHANCED 4X4: M1165A1</t>
  </si>
  <si>
    <t>2320-01-540-2017</t>
  </si>
  <si>
    <t>M1165A1</t>
  </si>
  <si>
    <t>2320-01-492-8226</t>
  </si>
  <si>
    <t>M978A2R1</t>
  </si>
  <si>
    <t>2320-01-097-0249</t>
  </si>
  <si>
    <t>M978</t>
  </si>
  <si>
    <t>2320-01-492-8216</t>
  </si>
  <si>
    <t xml:space="preserve">M978A2 </t>
  </si>
  <si>
    <t>T58318</t>
  </si>
  <si>
    <t>TRUCK TANK: WO/WINCH</t>
  </si>
  <si>
    <t>2320-01-534-1117</t>
  </si>
  <si>
    <t>M978A4</t>
  </si>
  <si>
    <t>T59048</t>
  </si>
  <si>
    <t>TRUCK TRACTOR: HEAVY EQUIPMENT TRANSPORTER (HET)</t>
  </si>
  <si>
    <t>2320-01-318-9902</t>
  </si>
  <si>
    <t>WV13</t>
  </si>
  <si>
    <t>HET</t>
  </si>
  <si>
    <t>M1070</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</si>
  <si>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Used PLS data but scaled to weight and engine power,  Best available estimate at this time ; [CONUS Config:  HET w/ Trailer  without M1A2 (Approximated using PLS Data scaled to weight/engine power) , 86000 lbs , 500 hp engine , 2.7 hp non-mobility load ;] ; [Up-Armor Config:  HET w/ Trailer (w/ AOA) without M1A2 (Approximated using PLS Data scaled to weight/engine power) , 89703 lbs , 500 hp engine , 6.7 hp non-mobility load ;] ; [CONUS Config w/ Trailer:  HET w/ Trailer with M1A2 (Approximated using PLS Data scaled to weight/engine power) , 231400 lbs , 500 hp engine , 2.7 hp non-mobility load ;] ; [Up-Armor Config w/ Trailer:  HET w/ Trailer (w/ AOA) with M1A2 (Approximated using PLS Data scaled to weight/engine power) , 235103 lbs , 500 hp engine , 2.7 hp non-mobility load ;] ; </t>
  </si>
  <si>
    <t>Used PLS data but scaled to weight and engine power,  Best available estimate at this time</t>
  </si>
  <si>
    <t>2320-01-493-3785</t>
  </si>
  <si>
    <t>2320-01-099-6426</t>
  </si>
  <si>
    <t>2320-01-493-3779</t>
  </si>
  <si>
    <t xml:space="preserve">M977A2 </t>
  </si>
  <si>
    <t>T59380</t>
  </si>
  <si>
    <t>TRUCK CARGO: M985A4</t>
  </si>
  <si>
    <t>2320-01-534-1877</t>
  </si>
  <si>
    <t>M985A4</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</si>
  <si>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 [CONUS Config:  HEMTT Cargo M985 (No Armor) @Test GVW representing full supplies , 59120 lbs , 445 hp engine , 2.7 hp non-mobility load ;] ; [Up-Armor Config:  HEMTT Cargo M985 @Test GVW representing full supplies , 61610 lbs , 445 hp engine , 9.7 hp non-mobility load ;] ; [CONUS Config w/ Trailer:  HEMTT Cargo M985 (No Armor ) @Test GVW representing full supplies and LHS Trailer @GVW , 97860 lbs , 445 hp engine , 2.7 hp non-mobility load ;] ; [Up-Armor Config w/ Trailer:  HEMTT Cargo M985 @Test GVW representing full supplies and LHS Trailer @GVW , 100350 lbs , 445 hp engine , 9.7 hp non-mobility load ;] ; </t>
  </si>
  <si>
    <t>T59415</t>
  </si>
  <si>
    <t>TRUCK TRACTOR W/MAIN RECOVERY WINCH: M983A2 LET</t>
  </si>
  <si>
    <t>2320-01-528-6636</t>
  </si>
  <si>
    <t>M983A2</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</si>
  <si>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 [CONUS Config:  M983A2 ; 18500 lbs ; 445 hp engine ; 2.7 hp non-mobility load ] ; [Up-Armor Config:  M983A2 (Armor +2500 lbs) ; 21000 lbs ; 445 hp engine ; 9.7 hp non-mobility load ] ; [CONUS Config w/ Trailer:  M983A2 W/ TRAILER (Trailer + 127333 lbs) ; 145833 lbs ; 445 hp engine ; 2.7 hp non-mobility load ] ; [Up-Armor Config w/ Trailer:  M983A2 W/ TRAILER (Armor +2500 lbs, Trailer +127333 lbs) ; 148333 lbs ; 445 hp engine ; 9.7 hp non-mobility load ] ; </t>
  </si>
  <si>
    <t>T59448</t>
  </si>
  <si>
    <t>TRUCK CARGO: WO/WINCH</t>
  </si>
  <si>
    <t>2320-01-549-8577</t>
  </si>
  <si>
    <t>M1078</t>
  </si>
  <si>
    <t>T59532</t>
  </si>
  <si>
    <t>TRUCK CARGO: M977A4</t>
  </si>
  <si>
    <t>2320-01-534-1091</t>
  </si>
  <si>
    <t>M977A4</t>
  </si>
  <si>
    <t>T59584</t>
  </si>
  <si>
    <t>TRUCK CARGO: W/MHE WO/WINCH</t>
  </si>
  <si>
    <t>2320-01-552-7739</t>
  </si>
  <si>
    <t>M1084A1P2</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</si>
  <si>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 [CONUS Config:  MTV A1 @GVWR , 31741 lbs , 330 hp engine , 2.7 hp non-mobility load ;] ; [Up-Armor Config:  MTV A1 @GVWR w/ RACK AOA Kit , 35941 lbs , 330 hp engine , 9.7 hp non-mobility load ;] ; [CONUS Config w/ Trailer:  MTV A1 @GVWR with Trailer @GVWR , 51741 lbs , 330 hp engine , 2.7 hp non-mobility load ;] ; [Up-Armor Config w/ Trailer:  MTV A1 @GVWR with Trailer @GVWR w/ RACK AOA Kit , 55941 lbs , 330 hp engine , 9.7 hp non-mobility load ;] ; </t>
  </si>
  <si>
    <t>T59652</t>
  </si>
  <si>
    <t>TRUCK CARGO: M985A4 GMT</t>
  </si>
  <si>
    <t>2320-01-534-1887</t>
  </si>
  <si>
    <t>2320-01-354-3385</t>
  </si>
  <si>
    <t>2320-01-447-6343</t>
  </si>
  <si>
    <t>M1078A1</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</si>
  <si>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 [CONUS Config:  LMTV A1 @GVWR , 23419 lbs , 275 hp engine , 2.7 hp non-mobility load ;] ; [Up-Armor Config:  LMTV A1 @GVWR w/ RACK AOA Kit (4200 lbs ~PM MTV) , 27619 lbs , 275 hp engine , 6.7 hp non-mobility load ;] ; [CONUS Config w/ Trailer:  LMTV A1 @GVWR with Trailer @GVWR , 35438 lbs , 275 hp engine , 2.7 hp non-mobility load ;] ; [Up-Armor Config w/ Trailer:  LMTV A1 @GVWR with Trailer @GVWR w/ RACK AOA Kit (4200 lbs ~PM MTV) , 39638 lbs , 275 hp engine , 6.7 hp non-mobility load ;] ; </t>
  </si>
  <si>
    <t>T60149</t>
  </si>
  <si>
    <t>TRUCK CARGO: 4X4 LMTV W/E W/W</t>
  </si>
  <si>
    <t>2320-01-360-1898</t>
  </si>
  <si>
    <t>2320-01-447-3888</t>
  </si>
  <si>
    <t>T60353</t>
  </si>
  <si>
    <t>TRUCK TRACTOR: 5 TON YARD-TYPE 4X2</t>
  </si>
  <si>
    <t>2320-01-121-2102</t>
  </si>
  <si>
    <t>TRK FIRE</t>
  </si>
  <si>
    <t>M878A1</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</si>
  <si>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All modeled same and based on MTV data but scaled to engine and weight of M939 and reduced efficiency based on older truck series.  AMSAA is looking for actual data, but was unavailable at time of delivery.  This estimate is best at this time. ; [CONUS Config:  M923A2 @TM Gross Weight (No Armor) , 30930 lbs , 240 hp engine , 2.7 hp non-mobility load ;] ; [Up-Armor Config:  M923A2 @TM Gross Weight (Armor +4200lbs M939 Armor Program) , 35130 lbs , 240 hp engine , 9.7 hp non-mobility load ;] ; [CONUS Config w/ Trailer:  M923A2 @TM Gross Weight (No Armor) w/ 20K Trailer , 50930 lbs , 240 hp engine , 2.7 hp non-mobility load ;] ; [Up-Armor Config w/ Trailer:  M923A2 @TM Gross Weight (Armor +4200lbs M939 Armor Program) w/ 20K Trailer , 55130 lbs , 240 hp engine , 9.7 hp non-mobility load ;] ; </t>
  </si>
  <si>
    <t>All modeled same and based on MTV data but scaled to engine and weight of M939 and reduced efficiency based on older truck series.  AMSAA is looking for actual data, but was unavailable at time of delivery.  This estimate is best at this time.</t>
  </si>
  <si>
    <t>2320-01-044-8376</t>
  </si>
  <si>
    <t>TRK YARD</t>
  </si>
  <si>
    <t>M878</t>
  </si>
  <si>
    <t>2320-01-452-5579</t>
  </si>
  <si>
    <t>M878A2</t>
  </si>
  <si>
    <t>T60946</t>
  </si>
  <si>
    <t>TRUCK TRACTOR: LET</t>
  </si>
  <si>
    <t>2320-01-534-2229</t>
  </si>
  <si>
    <t>M915-Series</t>
  </si>
  <si>
    <t>M916</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</si>
  <si>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 [CONUS Config:  M916A2 ; 81440 lbs ; 400 hp engine ; 2.7 hp non-mobility load ] ; [Up-Armor Config:  M916A2 (Armor +8000 lbs); 89440 lbs ; 400 hp engine ; 9.7 hp non-mobility load ] ; [CONUS Config w/ Trailer:  M916A2 W/ TRAILER (Trailer +50000 lbs); 131440 lbs ; 400 hp engine ; 2.7 hp non-mobility load ] ; [Up-Armor Config w/ Trailer:  M916A2 W/ TRAILER (Armor +8000 lbs, Trailer +50000 lbs); 139440 lbs ; 400 hp engine ; 9.7 hp non-mobility load ] ; </t>
  </si>
  <si>
    <t>T61035</t>
  </si>
  <si>
    <t>TRUCK TRACTOR: HET 8X6 85000 GVW W/DUAL MIDSHIP WINCH (CS) W/E</t>
  </si>
  <si>
    <t>2320-01-025-3733</t>
  </si>
  <si>
    <t>M911</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</si>
  <si>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Used M915 Hercules data but scaled to engine power and weight of M911. AMSAA is looking for actual data, but was unavailable at time of delivery.  Best available estimate at this time. ; [CONUS Config:  M911 ; 88000 lbs ; 435 hp engine ; 2.7 hp non-mobility load ] ; [Up-Armor Config:  M911 (Armor +8000 lbs) ; 96000 lbs ; 400 hp engine ; 9.7 hp non-mobility load ] ; [CONUS Config w/ Trailer:  M911 W/ TRAILER (Trailer +50000 lbs) ; 138000 lbs ; 400 hp engine ; 2.7 hp non-mobility load ] ; [Up-Armor Config w/ Trailer:  M911 W/ TRAILER (Armor +8000 lbs, Trailer +50000 lbs) ; 146000 lbs ; 400 hp engine ; 9.7 hp non-mobility load ] ; </t>
  </si>
  <si>
    <t>Used M915 Hercules data but scaled to engine power and weight of M911. AMSAA is looking for actual data, but was unavailable at time of delivery.  Best available estimate at this time.</t>
  </si>
  <si>
    <t>T61103</t>
  </si>
  <si>
    <t>TRUCK TRACTOR: LINE HAUL C/S 50000 GVWR 6X4 M915</t>
  </si>
  <si>
    <t>2320-01-125-2640</t>
  </si>
  <si>
    <t>M915-SERIES</t>
  </si>
  <si>
    <t>M915A1</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</si>
  <si>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Heavier version M916 / Lighter M915, AMSAA could breakdown into more variant specific, but best estimate available at time of  delivery ; [CONUS Config:  M915A4 Series 915 w/ Trailer Empty , 53520 lbs , 400 hp engine , 2.7 hp non-mobility load ;] ; [Up-Armor Config:  M915A4 Series 915 w/ Add on Armor w/ Trailer Empty , 61520 lbs , 400 hp engine , 6.7 hp non-mobility load ;] ; [CONUS Config w/ Trailer:  M915A4 Series 915  w/ Trailer Full , 103520 lbs , 400 hp engine , 2.7 hp non-mobility load ;] ; [Up-Armor Config w/ Trailer:  M915A4 Series 915 w/ Add on Armor w/ Trailer Full , 111520 lbs , 400 hp engine , 6.7 hp non-mobility load ;] ; </t>
  </si>
  <si>
    <t>Heavier version M916 / Lighter M915, AMSAA could breakdown into more variant specific, but best estimate available at time of  delivery</t>
  </si>
  <si>
    <t>2320-01-458-1207</t>
  </si>
  <si>
    <t>M915A4</t>
  </si>
  <si>
    <t>2320-01-028-4395</t>
  </si>
  <si>
    <t>M915</t>
  </si>
  <si>
    <t>2320-01-272-5029</t>
  </si>
  <si>
    <t>M915A2</t>
  </si>
  <si>
    <t>2320-01-432-4847</t>
  </si>
  <si>
    <t>M915A3</t>
  </si>
  <si>
    <t>T61171</t>
  </si>
  <si>
    <t>TRUCK TRACTOR: MET 8X6 75000 GVW W/W C/S</t>
  </si>
  <si>
    <t>2320-01-028-4397</t>
  </si>
  <si>
    <t>M920</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</si>
  <si>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Heavier version M916 / Lighter M915, AMSAA could breakdown into more variant specific, but best estimate available at time of  delivery ; [CONUS Config:  M915 Series 916 w/ Trailer Empty , 81440 lbs , 400 hp engine , 2.7 hp non-mobility load ;] ; [Up-Armor Config:  M915 Series 916 w/ Add on Armor w/ Trailer Empty , 89440 lbs , 400 hp engine , 6.7 hp non-mobility load ;] ; [CONUS Config w/ Trailer:  M915 Series 916 w/ Trailer Full , 131440 lbs , 400 hp engine , 2.7 hp non-mobility load ;] ; [Up-Armor Config w/ Trailer:  M915 Series 916 w/ Add on Armor w/ Trailer Full , 139440 lbs , 400 hp engine , 6.7 hp non-mobility load ;] ; </t>
  </si>
  <si>
    <t>2320-01-355-4332</t>
  </si>
  <si>
    <t>M1088</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</si>
  <si>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 [CONUS Config:  MTV A0 Tractor @Curb , 20775 lbs , 330 hp engine , 2.7 hp non-mobility load ;] ; [Up-Armor Config:  MTV A0 Tractor @Curb w/ RACK AOA Kit (4200 lbs ---PM MTV) , 24975 lbs , 330 hp engine , 6.7 hp non-mobility load ;] ; [CONUS Config w/ Trailer:  MTV A0 Tractor @Curb + Trailer with Full Towed Load Rating , 80775 lbs , 330 hp engine , 2.7 hp non-mobility load ;] ; [Up-Armor Config w/ Trailer:  MTV A0 Tractor @Curb + Trailer with Full Towed Load Rating  w/ RACK AOA Kit (4200 lbs ---PM MTV) , 84975 lbs , 330 hp engine , 6.7 hp non-mobility load ;] ; </t>
  </si>
  <si>
    <t>2320-01-447-3893</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</si>
  <si>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 [CONUS Config:  MTV A1 Tractor @Curb , 20775 lbs , 330 hp engine , 2.7 hp non-mobility load ;] ; [Up-Armor Config:  MTV A1 Tractor @Curb w/ RACK AOA Kit (4200 lbs ---PM MTV) , 24975 lbs , 330 hp engine , 6.7 hp non-mobility load ;] ; [CONUS Config w/ Trailer:  MTV A1 Tractor @Curb + Trailer with Full Towed Load Rating , 80775 lbs , 330 hp engine , 2.7 hp non-mobility load ;] ; [Up-Armor Config w/ Trailer:  MTV A1 Tractor @Curb + Trailer with Full Towed Load Rating  w/ RACK AOA Kit (4200 lbs ---PM MTV) , 84975 lbs , 330 hp engine , 6.7 hp non-mobility load ;] ; </t>
  </si>
  <si>
    <t>2320-01-360-1892</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</si>
  <si>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 [CONUS Config:  MTV A0 Tractor @Curb , 20775 lbs , 290 hp engine , 2.7 hp non-mobility load ;] ; [Up-Armor Config:  MTV A0 Tractor @Curb w/ RACK AOA Kit (4200 lbs ---PM MTV) , 24975 lbs , 290 hp engine , 6.7 hp non-mobility load ;] ; [CONUS Config w/ Trailer:  MTV A0 Tractor @Curb + Trailer with Full Towed Load Rating , 80775 lbs , 290 hp engine , 2.7 hp non-mobility load ;] ; [Up-Armor Config w/ Trailer:  MTV A0 Tractor @Curb + Trailer with Full Towed Load Rating  w/ RACK AOA Kit (4200 lbs ---PM MTV) , 84975 lbs , 290 hp engine , 6.7 hp non-mobility load ;] ; </t>
  </si>
  <si>
    <t>2320-01-447-3900</t>
  </si>
  <si>
    <t>T61375</t>
  </si>
  <si>
    <t>TRUCK TRACTOR: M1088A1P2 W/WINCH</t>
  </si>
  <si>
    <t>2320-01-552-7753</t>
  </si>
  <si>
    <t>M1088A1P2</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</si>
  <si>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 [CONUS Config:  MTV A0 Tractor @Curb , 20775 lbs , 330 hp engine , 2.7 hp non-mobility load ;] ; [Up-Armor Config:  MTV A0 Tractor @Curb w/ RACK AOA Kit , 24975 lbs , 330 hp engine , 9.7 hp non-mobility load ;] ; [CONUS Config w/ Trailer:  MTV A0 Tractor @Curb + Trailer with Full Towed Load Rating , 80775 lbs , 330 hp engine , 2.7 hp non-mobility load ;] ; [Up-Armor Config w/ Trailer:  MTV A0 Tractor @Curb + Trailer with Full Towed Load Rating  w/ RACK AOA Kit , 84975 lbs , 330 hp engine , 9.7 hp non-mobility load ;] ; </t>
  </si>
  <si>
    <t>2320-01-107-7155</t>
  </si>
  <si>
    <t>M998</t>
  </si>
  <si>
    <t>2320-01-371-9577</t>
  </si>
  <si>
    <t>M998A1</t>
  </si>
  <si>
    <t>2320-01-107-7156</t>
  </si>
  <si>
    <t>M1038</t>
  </si>
  <si>
    <t>2320-01-371-9578</t>
  </si>
  <si>
    <t>M1038A1</t>
  </si>
  <si>
    <t>2320-01-412-0143</t>
  </si>
  <si>
    <t>2320-01-354-4530</t>
  </si>
  <si>
    <t>M1085</t>
  </si>
  <si>
    <t>2320-01-447-3891</t>
  </si>
  <si>
    <t>M1085A1</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</si>
  <si>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 [CONUS Config:  MTV A1 LHS/VAN/LONG @~GVWR , 42470 lbs , 330 hp engine , 2.7 hp non-mobility load ;] ; [Up-Armor Config:  MTV A1 LHS/VAN/LONG @~GVWR w/ RACK AOA Kit (4200 lbs ---PM MTV) , 46670 lbs , 330 hp engine , 6.7 hp non-mobility load ;] ; [CONUS Config w/ Trailer:  MTV A1 LHS/VAN/LONG @~GVWR w/Trailer , 62470 lbs , 330 hp engine , 2.7 hp non-mobility load ;] ; [Up-Armor Config w/ Trailer:  MTV A1 LHS/VAN/LONG @~GVWR w/ RACK AOA Kit (4200 lbs ---PM MTV) w/Trailer , 66670 lbs , 330 hp engine , 6.7 hp non-mobility load ;] ; </t>
  </si>
  <si>
    <t>T61772</t>
  </si>
  <si>
    <t>TRUCK CARGO: MTV LWB W/E W/W</t>
  </si>
  <si>
    <t>2320-01-360-1897</t>
  </si>
  <si>
    <t>2320-01-447-3897</t>
  </si>
  <si>
    <t>T61840</t>
  </si>
  <si>
    <t>TRUCK CARGO: MTV LWB W/MHE W/E W/W</t>
  </si>
  <si>
    <t>2320-01-447-3895</t>
  </si>
  <si>
    <t>M1086A1</t>
  </si>
  <si>
    <t>2320-01-354-4531</t>
  </si>
  <si>
    <t>2320-01-354-3386</t>
  </si>
  <si>
    <t>2320-01-447-3890</t>
  </si>
  <si>
    <t>T62359</t>
  </si>
  <si>
    <t>TRUCK VAN: M1079A1P2 WO/WINCH</t>
  </si>
  <si>
    <t>2320-01-552-7745</t>
  </si>
  <si>
    <t>M1079A1P2</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</si>
  <si>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 [CONUS Config:  LMTV A1 @GVWR , 23419 lbs , 275 hp engine , 2.7 hp non-mobility load ;] ; [Up-Armor Config:  LMTV A1 @GVWR w/ RACK AOA Kit , 27619 lbs , 275 hp engine , 9.7 hp non-mobility load ;] ; [CONUS Config w/ Trailer:  LMTV A1 @GVWR with Trailer @GVWR , 35438 lbs , 275 hp engine , 2.7 hp non-mobility load ;] ; [Up-Armor Config w/ Trailer:  LMTV A1 @GVWR with Trailer @GVWR w/ RACK AOA Kit , 39638 lbs , 275 hp engine , 9.7 hp non-mobility load ;] ; </t>
  </si>
  <si>
    <t>2320-01-097-0248</t>
  </si>
  <si>
    <t>M984</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</si>
  <si>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 [CONUS Config:  HEMTT Light Wrecker only (No Armor) (Test Weight) , 45100 lbs , 445 hp engine , 2.7 hp non-mobility load ;] ; [Up-Armor Config:  HEMTT Light Wrecker only (Armor +2490 lbs) (Test Weight) , 47590 lbs , 445 hp engine , 9.7 hp non-mobility load ;] ; [CONUS Config w/ Trailer:  HEMTT Light Wrecker  w/ LAV III (No Armor) (Test Weight) , 81428 lbs , 445 hp engine , 2.7 hp non-mobility load ;] ; [Up-Armor Config w/ Trailer:  HEMTT Light Wrecker only (Armor +2490 lbs) (Test Weight) , 83918 lbs , 445 hp engine , 9.7 hp non-mobility load ;] ; </t>
  </si>
  <si>
    <t>2320-01-492-8233</t>
  </si>
  <si>
    <t>M984A2R1</t>
  </si>
  <si>
    <t>2320-01-195-7641</t>
  </si>
  <si>
    <t>M984A1</t>
  </si>
  <si>
    <t>2320-01-492-8224</t>
  </si>
  <si>
    <t>M984A2</t>
  </si>
  <si>
    <t>T63161</t>
  </si>
  <si>
    <t>TRUCK WRECKER: M984A4</t>
  </si>
  <si>
    <t>2320-01-534-2245</t>
  </si>
  <si>
    <t>M984A4</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</si>
  <si>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 [CONUS Config:  M984A4 Recovery Truck, 52500 lbs , 445 hp engine , 2.7 hp non-mobility load ;] ; [Up-Armor Config:  M984A4 Recovery Truck Armored , 61140 lbs , 445 hp engine , 9.7 hp non-mobility load ;] ; [CONUS Config w/ Trailer:  M984A4 Recovery Truck w/ Trailer , 92500 lbs , 445 hp engine , 2.7 hp non-mobility load ;] ; [Up-Armor Config w/ Trailer:   M984A4 Recovery Truck w/ Trailer Armored , 101140 lbs , 445 hp engine , 9.7 hp non-mobility load ;] ; </t>
  </si>
  <si>
    <t>T64911</t>
  </si>
  <si>
    <t>TRUCK DUMP: MTV W/E</t>
  </si>
  <si>
    <t>2320-01-354-4529</t>
  </si>
  <si>
    <t>WV15</t>
  </si>
  <si>
    <t>M1090</t>
  </si>
  <si>
    <t>2320-01-447-3899</t>
  </si>
  <si>
    <t>M1090A1</t>
  </si>
  <si>
    <t>T64979</t>
  </si>
  <si>
    <t>TRUCK DUMP: MTV W/E W/W</t>
  </si>
  <si>
    <t>2320-01-360-1893</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</si>
  <si>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Used MTV data but scaled to engine power and weight of FMTV M1090.AMSAA is looking for actual data, but was unavailable at time of delivery.  Best available estimate at this time. ; [CONUS Config:  M1090 ; 25000 lbs ; 290 hp engine ; 2.7 hp non-mobility load ] ; [Up-Armor Config:  M1090 (Armor +4200 AOA Armor) ; 29200 lbs ; 290 hp engine ; 9.7 hp non-mobility load ] ; [CONUS Config w/ Trailer:  M1090 W/ TRAILER (Trailer +20000 lbs) ; 45000 lbs ; 290 hp engine ; 2.7 hp non-mobility load ] ; [Up-Armor Config w/ Trailer:  M1090 (Armor +4200 AOA Armor, Trailer +20000 lbs)) ; 49200 lbs ; 290 hp engine ; 9.7 hp non-mobility load ] ; </t>
  </si>
  <si>
    <t>Used MTV data but scaled to engine power and weight of FMTV M1090. AMSAA is looking for actual data, but was unavailable at time of delivery.  This estimate is best at this time.</t>
  </si>
  <si>
    <t>T65047</t>
  </si>
  <si>
    <t>TRUCK DUMP FMTV: 10 TON</t>
  </si>
  <si>
    <t>2320-01-355-3062</t>
  </si>
  <si>
    <t>M1094</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</si>
  <si>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Used MTV data but scaled to engine power and weight of FMTV M1094.AMSAA is looking for actual data, but was unavailable at time of delivery.  Best available estimate at this time. ; [CONUS Config:  M1094 ; 23500 lbs ; 290 hp engine ; 2.7 hp non-mobility load ] ; [Up-Armor Config:  M1094 (Armor +4200 lbs AOA Armor) ; 28700 lbs ; 290 hp engine ; 9.7 hp non-mobility load ] ; [CONUS Config w/ Trailer:  M1094 W/ TRAILER (Trailer +20000 lbs)  ; 43500 lbs ; 290 hp engine ; 2.7 hp non-mobility load ] ; [Up-Armor Config w/ Trailer:  M1094 (Armor +4200 lbs AOA Armor, Trailer +20000 lbs) ; 68700 lbs ; 290 hp engine 9.7 hp non-mobility load ] ; </t>
  </si>
  <si>
    <t>Used MTV data but scaled to engine power and weight of FMTV M1094. AMSAA is looking for actual data, but was unavailable at time of delivery.  This estimate is best at this time.</t>
  </si>
  <si>
    <t>T65115</t>
  </si>
  <si>
    <t>TRUCK DUMP (FMTV) 10 TON: M1157</t>
  </si>
  <si>
    <t>2320-01-522-1859</t>
  </si>
  <si>
    <t>M1157</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</si>
  <si>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Used MTV data but scaled to engine power and weight of FMTV M1157.AMSAA is looking for actual data, but was unavailable at time of delivery.  Best available estimate at this time. ; [CONUS Config:  M1157 ; 46000 lbs ; 330 hp engine ; 2.7 hp non-mobility load ] ; [Up-Armor Config:  M1157 (Armor +4200 lbs AOA Armor) ; 50200 lbs ; 330 hp engine ; 9.7 hp non-mobility load ] ; [CONUS Config w/ Trailer:  M1157 W/ TRAILER (Trailer +20000 lbs) ; 66000 lbs ; 330 hp engine ; 2.7 hp non-mobility load ] ; [Up-Armor Config w/ Trailer:  M1157 (Armor +4200 lbs AOA Armor, Trailer +20000 lbs) ; 70200 lbs ; 330 hp engine ; 9.7 hp non-mobility load ] ; </t>
  </si>
  <si>
    <t>Used MTV data but scaled to engine power and weight of FMTV M1157. AMSAA is looking for actual data, but was unavailable at time of delivery.   Best available estimate at this time.</t>
  </si>
  <si>
    <t>T65274</t>
  </si>
  <si>
    <t>TRUCK DUMP: 10 TON W/WINCH</t>
  </si>
  <si>
    <t>2320-01-552-7782</t>
  </si>
  <si>
    <t>M1157A1P2</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</si>
  <si>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 [CONUS Config:  M1157 ; 46500 lbs ; 330 hp engine ; 2.7 hp non-mobility load ] ; [Up-Armor Config:  M1157 ; 50700 lbs ; 330 hp engine ; 9.7 hp non-mobility load ] ; [CONUS Config w/ Trailer:  M1157 W/ TRAILER ; 66500 lbs ; 330 hp engine ; 2.7 hp non-mobility load ] ; [Up-Armor Config w/ Trailer:  M1157 ; 70700 lbs ; 330 hp engine ; 9.7 hp non-mobility load ] ; </t>
  </si>
  <si>
    <t>T65342</t>
  </si>
  <si>
    <t>TRUCK DUMP: 10 TON WO/WINCH</t>
  </si>
  <si>
    <t>2320-01-552-7781</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</si>
  <si>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 [CONUS Config:  M1157 ; 46000 lbs ; 330 hp engine ; 2.7 hp non-mobility load ] ; [Up-Armor Config:  M1157 ; 50200 lbs ; 330 hp engine ; 9.7 hp non-mobility load ] ; [CONUS Config w/ Trailer:  M1157 W/ TRAILER ; 66000 lbs ; 330 hp engine ; 2.7 hp non-mobility load ] ; [Up-Armor Config w/ Trailer:  M1157  ; 70200 lbs ; 330 hp engine ; 9.7 hp non-mobility load ] ; </t>
  </si>
  <si>
    <t>T65526</t>
  </si>
  <si>
    <t>TRUCK DUMP: 5 TON 6X6 MTV W/E LAPES/AD</t>
  </si>
  <si>
    <t>T65594</t>
  </si>
  <si>
    <t>TRUCK DUMP: 5 TON 6X6 MTV W/E W/W LAPES/AD</t>
  </si>
  <si>
    <t>2320-01-360-1894</t>
  </si>
  <si>
    <t>T67136</t>
  </si>
  <si>
    <t>TRUCK VAN: EXPANDABLE WO/WINCH</t>
  </si>
  <si>
    <t>M1087A1P2</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</si>
  <si>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 [CONUS Config:  MTV A0 LHS/VAN/LONG @~GVWR , 42470 lbs , 330 hp engine , 2.7 hp non-mobility load ;] ; [Up-Armor Config:  MTV A0 LHS/VAN/LONG @~GVWR w/ RACK AOA Kit , 46670 lbs , 330 hp engine , 9.7 hp non-mobility load ;] ; [CONUS Config w/ Trailer:  MTV A0 LHS/VAN/LONG @~GVWR w/Trailer , 62470 lbs , 330 hp engine , 2.7 hp non-mobility load ;] ; [Up-Armor Config w/ Trailer:  MTV A0 LHS/VAN/LONG @~GVWR w/ RACK AOA Kit w/Trailer , 66670 lbs , 330 hp engine , 9.7 hp non-mobility load ;] ; </t>
  </si>
  <si>
    <t>T67680</t>
  </si>
  <si>
    <t>TRUCK CARGO: W/WINCH W/AOA M1083</t>
  </si>
  <si>
    <t xml:space="preserve"> 2320-01-523-1439</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</si>
  <si>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 [CONUS Config:  MTV A0 @GVWR , 31741 lbs , 330 hp engine , 2.7 hp non-mobility load ;] ; [Up-Armor Config:  MTV A0 @GVWR w/ RACK AOA Kit , 35941 lbs , 330 hp engine , 9.7 hp non-mobility load ;] ; [CONUS Config w/ Trailer:  MTV A0 @GVWR with Trailer @GVWR , 51741 lbs , 330 hp engine , 2.7 hp non-mobility load ;] ; [Up-Armor Config w/ Trailer:  MTV A0 @GVWR with Trailer @GVWR w/ RACK AOA Kit , 55941 lbs , 330 hp engine , 9.7 hp non-mobility load ;] ; </t>
  </si>
  <si>
    <t>T76541</t>
  </si>
  <si>
    <t>TRACTOR FULL TRACKED HIGH SPEED: DEPLOYABLE LT ENGINEER (DEUCE)</t>
  </si>
  <si>
    <t xml:space="preserve"> 2430-01-423-2819</t>
  </si>
  <si>
    <t>Deuce</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</si>
  <si>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No AOA AMSAA is Aware of, no trailer combo known ; [CONUS Config:  Deuce (Approximated using M113 Data scaled to weight/engine power) , 35494.06 lbs , 265 hp engine , 2.7 hp non-mobility load ;] ; [Up-Armor Config:  ] ; [CONUS Config w/ Trailer:  ] ; [Up-Armor Config w/ Trailer:  ] ; </t>
  </si>
  <si>
    <t>T82180</t>
  </si>
  <si>
    <t>TRUCK: TACTICAL FIREFIGHTING 8X8 HEAVY EXPANDED MOBILITY</t>
  </si>
  <si>
    <t>4210-01-486-1035</t>
  </si>
  <si>
    <t>M1142</t>
  </si>
  <si>
    <t>2320-01-492-8225</t>
  </si>
  <si>
    <t>2320-01-100-7672</t>
  </si>
  <si>
    <t>2320-01-492-8215</t>
  </si>
  <si>
    <t>M978A2</t>
  </si>
  <si>
    <t>T88677</t>
  </si>
  <si>
    <t>TRUCK TRACTOR: TACTICAL 8X8 HEAVY EXPANDED MOBILITY W/WINCH</t>
  </si>
  <si>
    <t>2320-01-492-8231</t>
  </si>
  <si>
    <t>M983A2R1</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</si>
  <si>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 [CONUS Config:  HEMTT LET M983 (No Armor ) @Test GVW (No Trailer) , 15967 lbs , 445 hp engine , 2.7 hp non-mobility load ;] ; [Up-Armor Config:  HEMTT LET M983  (Armor +2490 lbs) @Test GVW (No Trailer) , 18457 lbs , 445 hp engine , 9.7 hp non-mobility load ;] ; [CONUS Config w/ Trailer:  HEMTT LET M983 (No Armor ) @Test GVW w/ M870A3 Trailer Loaded (127,333 lbs)  from test + representing full supplies , 143300 lbs , 445 hp engine , 2.7 hp non-mobility load ;] ; [Up-Armor Config w/ Trailer:  HEMTT LET M983  (Armor +2490 lbs) @Test GVW w/ M870A3 Trailer Loaded (127,333 lbs)  from test + representing full supplies , 145790 lbs , 445 hp engine , 9.7 hp non-mobility load ;] ; </t>
  </si>
  <si>
    <t>2320-01-097-0247</t>
  </si>
  <si>
    <t>M983</t>
  </si>
  <si>
    <t>2320-01-492-8223</t>
  </si>
  <si>
    <t>T88915</t>
  </si>
  <si>
    <t>TRUCK TRACTOR: M983A4</t>
  </si>
  <si>
    <t>2320-01-534-2228</t>
  </si>
  <si>
    <t>M983A4</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</si>
  <si>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 [CONUS Config:  M983A2 ; 18500 lbs ; 445 hp engine ; 2.7 hp non-mobility load ] ; [Up-Armor Config:  M983A2 ; 21000 lbs ; 445 hp engine ; 9.7 hp non-mobility load ] ; [CONUS Config w/ Trailer:  M983A2 W/ TRAILER ; 145833 lbs ; 445 hp engine ; 2.7 hp non-mobility load ] ; [Up-Armor Config w/ Trailer:  M983A2 W/ TRAILER ; 168333 lbs ; 445 hp engine ; 9.7 hp non-mobility load ] ; </t>
  </si>
  <si>
    <t>T88983</t>
  </si>
  <si>
    <t>TRUCK TRACTOR: WO/WINCH</t>
  </si>
  <si>
    <t>2320-01-552-7759</t>
  </si>
  <si>
    <t>T91308</t>
  </si>
  <si>
    <t>TRUCK TRANSPORTER: COMMON BRIDGE 8X8 (CBT)</t>
  </si>
  <si>
    <t>2320-01-492-8228</t>
  </si>
  <si>
    <t>M1977A2R1</t>
  </si>
  <si>
    <t>2320-01-492-8229</t>
  </si>
  <si>
    <t>2320-01-492-8218</t>
  </si>
  <si>
    <t>M1977A2</t>
  </si>
  <si>
    <t>2320-01-442-1940</t>
  </si>
  <si>
    <t>M1977</t>
  </si>
  <si>
    <t>2320-01-492-8219</t>
  </si>
  <si>
    <t>2320-01-443-8023</t>
  </si>
  <si>
    <t>T91656</t>
  </si>
  <si>
    <t>TRUCK TRACTOR: LET 6X6 66000 GVW W/W C/S</t>
  </si>
  <si>
    <t>2320-01-028-4396</t>
  </si>
  <si>
    <t>2320-01-272-5028</t>
  </si>
  <si>
    <t>M916A1</t>
  </si>
  <si>
    <t>2320-01-431-1163</t>
  </si>
  <si>
    <t>M916A2</t>
  </si>
  <si>
    <t>2320-01-488-6962</t>
  </si>
  <si>
    <t>M916A3</t>
  </si>
  <si>
    <t>2320-01-128-9551</t>
  </si>
  <si>
    <t>2320-01-371-9584</t>
  </si>
  <si>
    <t>M1025A1</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</si>
  <si>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 [CONUS Config:  HMMWV Heavy (Armament/Cargo) , 10100 lbs , 151 hp engine , 2.7 hp non-mobility load ;] ; [Up-Armor Config:  HMMWV Heavy (Armament/Cargo) Armored , 11300 lbs , 151 hp engine , 9.7 hp non-mobility load ;] ; [CONUS Config w/ Trailer:  HMMWV Heavy (Armament/Cargo) w/ Trailer , 14500 lbs , 151 hp engine , 2.7 hp non-mobility load ;] ; [Up-Armor Config w/ Trailer:  HMMWV Heavy (Armament/Cargo) w/ Trailer Armored , 15500 lbs , 151 hp engine , 9.7 hp non-mobility load ;] ; </t>
  </si>
  <si>
    <t>2320-01-380-8233</t>
  </si>
  <si>
    <t>M1025A2</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</si>
  <si>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 [CONUS Config:  HMMWV A2 (Armament/Cargo) , 10300 lbs , 160 hp engine , 2.7 hp non-mobility load ;] ; [Up-Armor Config:  HMMWV A2 (Armament/Cargo) Armored , 10867 lbs , 160 hp engine , 9.7 hp non-mobility load ;] ; [CONUS Config w/ Trailer:  HMMWV A2 (Armament/Cargo) w/ Trailer , 14500 lbs , 160 hp engine , 2.7 hp non-mobility load ;] ; [Up-Armor Config w/ Trailer:  HMMWV A2 (Armament/Cargo) w/ Trailer Armored , 15067 lbs , 160 hp engine , 9.7 hp non-mobility load ;] ; </t>
  </si>
  <si>
    <t>T92310</t>
  </si>
  <si>
    <t>TRUCK UTILITY: ARMT CARRIER ARMD 1-1/4 TON 4X4 W/E W/W (HMMWV)</t>
  </si>
  <si>
    <t>2320-01-128-9552</t>
  </si>
  <si>
    <t>M1026</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</si>
  <si>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 [CONUS Config:  M1026 ; 8380 lbs ; 150 hp engine ; 2.7 hp non-mobility load ] ; [Up-Armor Config:  M1026 (Armor +1000 lbs) ; 9380 lbs ; 150 hp engine ; 9.7 hp non-mobility load ] ; [CONUS Config w/ Trailer:  M1026 W/ TRAILER (Trailer +3400 lbs) ; 11780 lbs ; 150 hp engine ; 2.7 hp non-mobility load ] ; [Up-Armor Config w/ Trailer:  M1026 W/ Trailer (Armor +1000 lbs, Trailer +3400 lbs); 12980 lbs ; 150 hp engine ; 9.7 hp non-mobility load ] ; </t>
  </si>
  <si>
    <t>T92446</t>
  </si>
  <si>
    <t>TRUCK UTILITY: EXPANDED CAPACITY UP ARMORED HMMWV 4X4 W/E</t>
  </si>
  <si>
    <t>2320-01-413-3739</t>
  </si>
  <si>
    <t>M1114</t>
  </si>
  <si>
    <t>T93271</t>
  </si>
  <si>
    <t>TRUCK CARGO: LWB WO/WINCH</t>
  </si>
  <si>
    <t>2320-01-552-7773</t>
  </si>
  <si>
    <t>M1085A1P2</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</si>
  <si>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 [CONUS Config:  MTV A1 LHS/VAN/LONG @~GVWR , 42470 lbs , 330 hp engine , 2.7 hp non-mobility load ;] ; [Up-Armor Config:  MTV A1 LHS/VAN/LONG @~GVWR w/ RACK AOA Kit , 46670 lbs , 330 hp engine , 9.7 hp non-mobility load ;] ; [CONUS Config w/ Trailer:  MTV A1 LHS/VAN/LONG @~GVWR w/Trailer , 62470 lbs , 330 hp engine , 2.7 hp non-mobility load ;] ; [Up-Armor Config w/ Trailer:  MTV A1 LHS/VAN/LONG @~GVWR w/ RACK AOA Kit  w/Trailer , 66670 lbs , 330 hp engine , 9.7 hp non-mobility load ;] ; </t>
  </si>
  <si>
    <t>T93339</t>
  </si>
  <si>
    <t>TRUCK CARGO: LWB W/WINCH</t>
  </si>
  <si>
    <t>2320-01-552-7770</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</si>
  <si>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 [CONUS Config:  MTV A1 LHS/VAN/LONG @~GVWR , 42970 lbs , 330 hp engine , 2.7 hp non-mobility load ;] ; [Up-Armor Config:  MTV A1 LHS/VAN/LONG @~GVWR w/ RACK AOA Kit , 47170 lbs , 330 hp engine , 9.7 hp non-mobility load ;] ; [CONUS Config w/ Trailer:  MTV A1 LHS/VAN/LONG @~GVWR w/Trailer , 62970 lbs , 330 hp engine , 2.7 hp non-mobility load ;] ; [Up-Armor Config w/ Trailer:  MTV A1 LHS/VAN/LONG @~GVWR w/ RACK AOA Kit  w/Trailer , 67170 lbs , 330 hp engine , 9.7 hp non-mobility load ;] ; </t>
  </si>
  <si>
    <t>2320-01-354-3384</t>
  </si>
  <si>
    <t>M1079</t>
  </si>
  <si>
    <t>2320-01-447-4938</t>
  </si>
  <si>
    <t>M1079A1</t>
  </si>
  <si>
    <t>T94171</t>
  </si>
  <si>
    <t>TRUCK WELL DRILLING SUPPORT</t>
  </si>
  <si>
    <t>3820-01-178-4980</t>
  </si>
  <si>
    <t>T94671</t>
  </si>
  <si>
    <t>TRUCK WRECKER:</t>
  </si>
  <si>
    <t>2320-01-552-7762</t>
  </si>
  <si>
    <t>MTE</t>
  </si>
  <si>
    <t>M1089A1P2</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</si>
  <si>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 [CONUS Config:  MTV A1 LHS/VAN/LONG @~GVWR , 42470 lbs , 330 hp engine , 2.7 hp non-mobility load ;] ; [Up-Armor Config:  MTV A1 LHS/VAN/LONG @~GVWR w/ RACK AOA Kit , 46670 lbs , 330 hp engine , 9.7 hp non-mobility load ;] ; [CONUS Config w/ Trailer:  MTV A1 LHS/VAN/LONG @~GVWR w/Trailer , 62470 lbs , 330 hp engine , 2.7 hp non-mobility load ;] ; [Up-Armor Config w/ Trailer:  MTV A1 LHS/VAN/LONG @~GVWR w/ RACK AOA Kit w/Trailer , 66670 lbs , 330 hp engine , 9.7 hp non-mobility load ;] ; </t>
  </si>
  <si>
    <t>2320-01-354-4528</t>
  </si>
  <si>
    <t>M1089</t>
  </si>
  <si>
    <t>2320-01-447-3892</t>
  </si>
  <si>
    <t>M1089A1</t>
  </si>
  <si>
    <t>TRUCK CARGO</t>
  </si>
  <si>
    <t>2320-01-471-1326</t>
  </si>
  <si>
    <t>M1120</t>
  </si>
  <si>
    <t>2320-01-492-8230</t>
  </si>
  <si>
    <t>M1120A2R1</t>
  </si>
  <si>
    <t>2320-01-492-8221</t>
  </si>
  <si>
    <t>M1120A2</t>
  </si>
  <si>
    <t>W76473</t>
  </si>
  <si>
    <t>TRACTOR FULL TRACKED HIGH SPEED: ARMORED COMBAT EARTHMOVER (ACE)</t>
  </si>
  <si>
    <t>2350-00-808-7100</t>
  </si>
  <si>
    <t>TV10</t>
  </si>
  <si>
    <t>ACE</t>
  </si>
  <si>
    <t>M9</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</si>
  <si>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No AOA AMSAA is Aware of, no trailer combo known ; [CONUS Config:  M9 ACE (Approximated using M109 Data scaled to weight/engine power) , 63615 lbs , 440 hp engine , 2.7 hp non-mobility load ;] ; [Up-Armor Config:  ] ; [CONUS Config w/ Trailer:  ] ; [Up-Armor Config w/ Trailer:  ] ; </t>
  </si>
  <si>
    <t>W88803</t>
  </si>
  <si>
    <t>TRACTOR WHEELED AIRCRAFT TOWING: GAS OP</t>
  </si>
  <si>
    <t>OV02</t>
  </si>
  <si>
    <t>No basis for chassis</t>
  </si>
  <si>
    <t>W89557</t>
  </si>
  <si>
    <t>TRACTOR WHEELED WAREHOUSE: GAS/DIESEL 4000 LB</t>
  </si>
  <si>
    <t>3930-00-064-6563</t>
  </si>
  <si>
    <t>MH01</t>
  </si>
  <si>
    <t>X23277</t>
  </si>
  <si>
    <t>TRANSPORTER BRIDGE FLOATING:</t>
  </si>
  <si>
    <t>5420-01-175-6524</t>
  </si>
  <si>
    <t>M809-Series</t>
  </si>
  <si>
    <t>M812A1</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</si>
  <si>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AMSAA found that this vehicle is wheeled, thus the Equipment Code TV09 may be incorrect. Used MTV M1084 data but scaled to engine power and weight of M812A1. AMSAA is looking for actual data, but was unavailable at time of delivery.  Best available estimate at this time. ; [CONUS Config:  M812A1 ; 37210 lbs ; 240 hp engine ; 2.7 hp non-mobility load ] ; [Up-Armor Config:  M812A2 (Armor +8000 lbs) ; 45210 lbs ; 240 hp engine ; 9.7. hp non-mobility load ] ; [CONUS Config w/ Trailer:  M812A2 W/ TRAILER (Trailer +50000 lbs) ; 87210 lbs ; 240 hp engine ; 2.7 hp non-mobility load ] ; [Up-Armor Config w/ Trailer:  M812A2 W/ TRAILER (Armor +45210 lbs, Trailer +87210 lbs) ; 95210 lbs ; 240 hp engine ; 9.7 hp non-mobility load ] ; </t>
  </si>
  <si>
    <t>AMSAA found that this vehicle is wheeled, thus the Equipment Code TV09 may be incorrect. Used MTV M1084 data but scaled to engine power and weight of M812A1. AMSAA is looking for actual data, but was unavailable at time of delivery.  This estimate is best at this time.</t>
  </si>
  <si>
    <t>X40009</t>
  </si>
  <si>
    <t>TRUCK CARGO: 2-1/2 TON 6X6 W/E</t>
  </si>
  <si>
    <t>2320-00-835-8463</t>
  </si>
  <si>
    <t>M35-SERIES</t>
  </si>
  <si>
    <t>M35</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</si>
  <si>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All modeled same and based on LMTV data but scaled to engine and weight of M35 and reduced efficiency based on older truck series.  AMSAA is looking for actual data, but was unavailable at time of delivery.  This estimate is best at this time. ; [CONUS Config:  M35A2 @TM Gross Weight (No Armor) , 18720 lbs , 140 hp engine , 2.7 hp non-mobility load ;] ; [Up-Armor Config:  ] ; [CONUS Config w/ Trailer:  M35A2 @TM Gross Weight (No Armor) w/ 10K Trailer  , 28720 lbs , 140 hp engine , 2.7 hp non-mobility load ;] ; [Up-Armor Config w/ Trailer:  ] ; </t>
  </si>
  <si>
    <t>All modeled same and based on LMTV data but scaled to engine and weight of M35 and reduced efficiency based on older truck series.  AMSAA is looking for actual data, but was unavailable at time of delivery.  This estimate is best at this time.</t>
  </si>
  <si>
    <t>2320-00-542-5633</t>
  </si>
  <si>
    <t>M35A1</t>
  </si>
  <si>
    <t>2320-00-077-1616</t>
  </si>
  <si>
    <t>M35A2</t>
  </si>
  <si>
    <t>2320-01-383-2047</t>
  </si>
  <si>
    <t>M44A3</t>
  </si>
  <si>
    <t>X40077</t>
  </si>
  <si>
    <t>TRUCK CARGO: DROP SIDE 2-1/2 TON 6X6 W/E</t>
  </si>
  <si>
    <t>2320-01-383-2050</t>
  </si>
  <si>
    <t>M35A2C</t>
  </si>
  <si>
    <t>2320-00-926-0873</t>
  </si>
  <si>
    <t>X40146</t>
  </si>
  <si>
    <t>TRUCK CARGO: 2-1/2 TON 6X6 W/WINCH W/E</t>
  </si>
  <si>
    <t>2320-00-835-8464</t>
  </si>
  <si>
    <t>2320-00-542-5634</t>
  </si>
  <si>
    <t>2320-00-077-1617</t>
  </si>
  <si>
    <t>2320-01-383-3850</t>
  </si>
  <si>
    <t>X40283</t>
  </si>
  <si>
    <t>TRUCK CARGO: 2-1/2 TON 6X6 XLWB W/E</t>
  </si>
  <si>
    <t>2320-00-077-1618</t>
  </si>
  <si>
    <t>M36A2</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</si>
  <si>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All modeled same and based on LMTV data but scaled to engine and weight of M35 and reduced efficiency based on older truck series.  AMSAA is looking for actual data, but was unavailable at time of delivery.  This estimate is best at this time. ; [CONUS Config:  M36A2 @TM Gross Weight (No Armor) , 20410 lbs , 140 hp engine , 2.7 hp non-mobility load ;] ; [Up-Armor Config:  ] ; [CONUS Config w/ Trailer:  M36A2 @TM Gross Weight (No Armor) w/ 10K Trailer , 30410 lbs , 140 hp engine , 2.7 hp non-mobility load ;] ; [Up-Armor Config w/ Trailer:  ] ; </t>
  </si>
  <si>
    <t>2320-01-383-2048</t>
  </si>
  <si>
    <t>X40420</t>
  </si>
  <si>
    <t>TRUCK CARGO: 2-1/2 TON 6X6 XLWB W/WINCH W/E</t>
  </si>
  <si>
    <t>2320-00-077-1619</t>
  </si>
  <si>
    <t>M35-Series</t>
  </si>
  <si>
    <t>M36A3</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</si>
  <si>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Used MTV data but scaled to engine power and weight of M36A3. AMSAA is looking for actual data, but was unavailable at time of delivery.  Best available estimate at this time. ; [CONUS Config:  M36A3 ; 20400 lbs ; 140 hp engine ; 2.7 hp non-mobility load ] ; [Up-Armor Config:  ] ; [CONUS Config w/ Trailer:  M36A3 W/ TRAILER (Trailer +10000 lbs) ; 30410 lbs ; 140 hp engine ; 2.7 hp non-mobility load ] ; [Up-Armor Config w/ Trailer:  ] ; </t>
  </si>
  <si>
    <t>Used MTV data but scaled to engine power and weight of M36A3. AMSAA is looking for actual data, but was unavailable at time of delivery.  This estimate is best at this time.</t>
  </si>
  <si>
    <t>X40794</t>
  </si>
  <si>
    <t>TRUCK CARGO: DROP SIDE 5 TON 6X6 W/E</t>
  </si>
  <si>
    <t>2320-00-050-8913</t>
  </si>
  <si>
    <t>M809-SERIES</t>
  </si>
  <si>
    <t>M813A1</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</si>
  <si>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All modeled same and based on MTV data but scaled to engine and weight of M939 and reduced efficiency based on older truck series.  AMSAA is looking for actual data, but was unavailable at time of delivery.  This estimate is best at this time. ; [CONUS Config:  M923A2 @TM Gross Weight (No Armor) , 30930 lbs , 240 hp engine , 2.7 hp non-mobility load ;] ; [Up-Armor Config:  ] ; [CONUS Config w/ Trailer:  ] ; [Up-Armor Config w/ Trailer:  ] ; </t>
  </si>
  <si>
    <t>2320-01-230-0307</t>
  </si>
  <si>
    <t>M939-SERIES</t>
  </si>
  <si>
    <t>M923A2</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</si>
  <si>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All modeled same and based on LMTV data but scaled to engine and weight of M939.  AMSAA is looking for actual data, but was unavailable at time of delivery.  This estimate is best at this time. ; [CONUS Config:  M923A2 @TM Gross Weight (No Armor) , 30930 lbs , 240 hp engine , 2.7 hp non-mobility load ;] ; [Up-Armor Config:  M923A2 @TM Gross Weight (Armor +4200lbs M939 Armor Program) , 35130 lbs , 240 hp engine , 9.7 hp non-mobility load ;] ; [CONUS Config w/ Trailer:  M923A2 @TM Gross Weight (No Armor) w/ 20K Trailer , 50930 lbs , 240 hp engine , 2.7 hp non-mobility load ;] ; [Up-Armor Config w/ Trailer:  M923A2 @TM Gross Weight (Armor +4200lbs M939 Armor Program) w/ 20K Trailer , 55130 lbs , 240 hp engine , 9.7 hp non-mobility load ;] ; </t>
  </si>
  <si>
    <t>All modeled same and based on LMTV data but scaled to engine and weight of M939.  AMSAA is looking for actual data, but was unavailable at time of delivery.  This estimate is best at this time.</t>
  </si>
  <si>
    <t>2320-01-050-2084</t>
  </si>
  <si>
    <t>M923</t>
  </si>
  <si>
    <t>2320-01-206-4087</t>
  </si>
  <si>
    <t>M923A1</t>
  </si>
  <si>
    <t>2320-00-880-4614</t>
  </si>
  <si>
    <t>TRK 5T</t>
  </si>
  <si>
    <t>M54A2C</t>
  </si>
  <si>
    <t>2320-00-761-2854</t>
  </si>
  <si>
    <t>X40831</t>
  </si>
  <si>
    <t>TRUCK CARGO: 5 TON 6X6 LWB W/E</t>
  </si>
  <si>
    <t>2320-00-050-8902</t>
  </si>
  <si>
    <t>M813</t>
  </si>
  <si>
    <t>2320-01-047-8773</t>
  </si>
  <si>
    <t>M924</t>
  </si>
  <si>
    <t>2320-01-205-2692</t>
  </si>
  <si>
    <t>M924A1</t>
  </si>
  <si>
    <t>2320-00-055-9266</t>
  </si>
  <si>
    <t>M54A2</t>
  </si>
  <si>
    <t>2320-00-086-7481</t>
  </si>
  <si>
    <t>X40931</t>
  </si>
  <si>
    <t>TRUCK CARGO: DROP SIDE 5 TON 6X6 W/WINCH W/E</t>
  </si>
  <si>
    <t>2320-00-050-8905</t>
  </si>
  <si>
    <t>2320-01-230-0308</t>
  </si>
  <si>
    <t>M925A2</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</si>
  <si>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All modeled same and based on LMTV data but scaled to engine and weight of M939.  AMSAA is looking for actual data, but was unavailable at time of delivery.  This estimate is best at this time. ; [CONUS Config:  M925A2 @TM Gross Weight (No Armor) , 32030 lbs , 240 hp engine , 2.7 hp non-mobility load ;] ; [Up-Armor Config:  M925A2 @TM Gross Weight (Armor +4200lbs M939 Armor Program) , 36230 lbs , 240 hp engine , 9.7 hp non-mobility load ;] ; [CONUS Config w/ Trailer:  M925A2 @TM Gross Weight (No Armor) w/ 20K Trailer , 52030 lbs , 240 hp engine , 2.7 hp non-mobility load ;] ; [Up-Armor Config w/ Trailer:  M925A2 @TM Gross Weight (Armor +4200lbs M939 Armor Program) w/ 20K Trailer , 56230 lbs , 240 hp engine , 9.7 hp non-mobility load ;] ; </t>
  </si>
  <si>
    <t>2320-01-047-8769</t>
  </si>
  <si>
    <t>M925</t>
  </si>
  <si>
    <t>2320-01-206-4088</t>
  </si>
  <si>
    <t>M925A1</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</si>
  <si>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All modeled same and based on MTV data but scaled to engine and weight of M939 and reduced efficiency based on older truck series.  AMSAA is looking for actual data, but was unavailable at time of delivery.  This estimate is best at this time. ; [CONUS Config:  M925A2 @TM Gross Weight (No Armor) , 32030 lbs , 240 hp engine , 2.7 hp non-mobility load ;] ; [Up-Armor Config:  M925A2 @TM Gross Weight (Armor +4200lbs M939 Armor Program) , 36230 lbs , 240 hp engine , 9.7 hp non-mobility load ;] ; [CONUS Config w/ Trailer:  M925A2 @TM Gross Weight (No Armor) w/ 20K Trailer , 52030 lbs , 240 hp engine , 2.7 hp non-mobility load ;] ; [Up-Armor Config w/ Trailer:  M925A2 @TM Gross Weight (Armor +4200lbs M939 Armor Program) w/ 20K Trailer , 56230 lbs , 240 hp engine , 9.7 hp non-mobility load ;] ; </t>
  </si>
  <si>
    <t>2320-00-880-4612</t>
  </si>
  <si>
    <t>M54A1C</t>
  </si>
  <si>
    <t>2320-00-926-0874</t>
  </si>
  <si>
    <t>X40968</t>
  </si>
  <si>
    <t>TRUCK CARGO: 5 TON 6X6 LWB W/WINCH W/E</t>
  </si>
  <si>
    <t>2320-01-047-8772</t>
  </si>
  <si>
    <t>M939-Series</t>
  </si>
  <si>
    <t>M926</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</si>
  <si>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Used MTV data but scaled to engine power and weight of M246A2. AMSAA is looking for actual data, but was unavailable at time of delivery.  Best available estimate at this time. ; [CONUS Config:  M926 ; 60000 lbs ; 240 hp engine ; 2.7 hp non-mobility load ] ; [Up-Armor Config:  M926 (Armor +4200 lbs) ; 64200 lbs ; 240 hp engine ; 9.7 hp non-mobility load ] ; [CONUS Config w/ Trailer:  M926 W/ TRAILER (Trailer +20000 lbs) ; 80000 lbs ; 240 hp engine ; 2.7 hp non-mobility load ] ; [Up-Armor Config w/ Trailer:  M926 W/ TRAILER (Armor +4200 lbs,  Trailer +20000 lbs) ; 84200 lbs ; 240 hp engine ; 9.7 hp non-mobility load ] ; </t>
  </si>
  <si>
    <t>Used MTV data but scaled to engine power and weight of M246A2. AMSAA is looking for actual data, but was unavailable at time of delivery.  Best available estimate at this time.</t>
  </si>
  <si>
    <t>X41105</t>
  </si>
  <si>
    <t>TRUCK CARGO: 5 TON 6X6 XLWB W/E</t>
  </si>
  <si>
    <t>2320-00-050-8988</t>
  </si>
  <si>
    <t>M814</t>
  </si>
  <si>
    <t>2320-01-047-8771</t>
  </si>
  <si>
    <t>M927</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</si>
  <si>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All modeled same and based on MTV data but scaled to engine and weight of M939 and reduced efficiency based on older truck series.  AMSAA is looking for actual data, but was unavailable at time of delivery.  This estimate is best at this time. ; [CONUS Config:  M927A2 @TM Gross Weight (No Armor) , 33790 lbs , 240 hp engine , 2.7 hp non-mobility load ;] ; [Up-Armor Config:  M927A2 @TM Gross Weight (Armor +4200lbs M939 Armor Program) , 37990 lbs , 240 hp engine , 9.7 hp non-mobility load ;] ; [CONUS Config w/ Trailer:  M927A2 @TM Gross Weight (No Armor) w/ 20K Trailer , 53790 lbs , 240 hp engine , 2.7 hp non-mobility load ;] ; [Up-Armor Config w/ Trailer:  M927A2 @TM Gross Weight (Armor +4200lbs M939 Armor Program) w/ 20K Trailer , 57990 lbs , 240 hp engine , 9.7 hp non-mobility load ;] ; </t>
  </si>
  <si>
    <t>2320-01-206-4089</t>
  </si>
  <si>
    <t>M927A1</t>
  </si>
  <si>
    <t>2320-01-230-0309</t>
  </si>
  <si>
    <t>M927A2</t>
  </si>
  <si>
    <t>X41242</t>
  </si>
  <si>
    <t>TRUCK CARGO: 5 TON 6X6 XLWB W/WINCH W/E</t>
  </si>
  <si>
    <t>2320-01-230-0310</t>
  </si>
  <si>
    <t>M928A2</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</si>
  <si>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Used MTV data but scaled to engine power and weight of M246A2. AMSAA is looking for actual data, but was unavailable at time of delivery.  Best available estimate at this time. ; [CONUS Config:  M928A2 ; 34890 lbs ; 240 hp engine ; 2.7 hp non-mobility load ] ; [Up-Armor Config:  M928A2 (Armor +4200 lbs) ; 39090 lbs ; 240 hp engine ; 9.7 hp non-mobility load ] ; [CONUS Config w/ Trailer:  M928A2 W/ TRAILER (Trailer +20000 lbs) ; 54890 lbs ; 240 hp engine ; 2.7 hp non-mobility load ] ; [Up-Armor Config w/ Trailer:  M928A2 W/ TRAILER (Armor +4200 lbs, Trailer +20000 lbs) ; 59090 lbs ; 240 hp engine ; 9.7 hp non-mobility load ] ; </t>
  </si>
  <si>
    <t>X43708</t>
  </si>
  <si>
    <t>TRUCK DUMP: 5 TON 6X6 W/E</t>
  </si>
  <si>
    <t>2320-01-047-8756</t>
  </si>
  <si>
    <t>M929</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</si>
  <si>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Used MTV data but scaled to engine power and weight of M246A2. AMSAA is looking for actual data, but was unavailable at time of delivery. Best available estimate at this time. ; [CONUS Config:  M929 ; 35000 lbs ; 240 hp engine ; 2.7 hp non-mobility load ] ; [Up-Armor Config:  M929 (Armor +4200 lbs) ; 39200 lbs ; 240 hp engine ; 9.7 hp non-mobility load ] ; [CONUS Config w/ Trailer:  M929 W/ TRAILER (Trailer +20000 lbs) ; 55000 lbs ; 240 hp engine ; 2.7 hp non-mobility load ] ; [Up-Armor Config w/ Trailer:  M929 W/ TRAILER (Armor +4200 lbs, Trailer +20000 lbs) ; 59200 lbs ; 240 hp engine ; 9.7 hp non-mobility load ] ; </t>
  </si>
  <si>
    <t>X43845</t>
  </si>
  <si>
    <t>TRUCK DUMP: 5 TON 6X6 W/WINCH W/E</t>
  </si>
  <si>
    <t>2320-01-047-8755</t>
  </si>
  <si>
    <t>M930</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</si>
  <si>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Used MTV data but scaled to engine power and weight of M246A2. AMSAA is looking for actual data, but was unavailable at time of delivery.  Best available estimate at this time. ; [CONUS Config:  M930 ; 34920 lbs ; 240 hp engine ; 2.7 hp non-mobility load ] ; [Up-Armor Config:  M930 (Armor +4200 lbs) ; 39120 lbs ; 240 hp engine ; 9.7 hp non-mobility load ] ; [CONUS Config w/ Trailer:  M930 W/ TRAILER (Trailer +20000 lbs) ; 54920 lbs ; 240 hp engine ; 2.7 hp non-mobility load ] ; [Up-Armor Config w/ Trailer:  M930 W/ TRAILER (Armor +4200 lbs, Trailer +20000 lbs) ; 59120 lbs ; 240 hp engine ; 9.7 hp non-mobility load ] ; </t>
  </si>
  <si>
    <t>X44403</t>
  </si>
  <si>
    <t>TRUCK DUMP: 20 TON DSL DRVN 12 CU YD CAP (CCE)</t>
  </si>
  <si>
    <t>3805-00-192-7249</t>
  </si>
  <si>
    <t>M917</t>
  </si>
  <si>
    <t>X57271</t>
  </si>
  <si>
    <t>TRUCK TANK: FUEL SERVICING 2-1/2 TON 6X6 W/E</t>
  </si>
  <si>
    <t>2320-00-141-8235</t>
  </si>
  <si>
    <t>M49C</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</si>
  <si>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All modeled same and based on LMTV data but scaled to engine and weight of M35 and reduced efficiency based on older truck series.  AMSAA is looking for actual data, but was unavailable at time of delivery.  This estimate is best at this time. ; [CONUS Config:  M49A2C @TM Gross Weight (No Armor) , 19860 lbs , 140 hp engine , 2.7 hp non-mobility load ;] ; [Up-Armor Config:  ] ; [CONUS Config w/ Trailer:  M49A2C @TM Gross Weight (No Armor) w/ 10K Trailer , 29860 lbs , 140 hp engine , 2.7 hp non-mobility load ;] ; [Up-Armor Config w/ Trailer:  ] ; </t>
  </si>
  <si>
    <t>2320-00-440-3349</t>
  </si>
  <si>
    <t>M49A1C</t>
  </si>
  <si>
    <t>2320-00-077-1631</t>
  </si>
  <si>
    <t>M49A2C</t>
  </si>
  <si>
    <t>X58367</t>
  </si>
  <si>
    <t>TRUCK TANK: WATER 1000 GALLON 2-1/2 TON 6X6 W/E</t>
  </si>
  <si>
    <t>2320-00-077-1633</t>
  </si>
  <si>
    <t>M50A2</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</si>
  <si>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All modeled same and based on LMTV data but scaled to engine and weight of M35 and reduced efficiency based on older truck series.  AMSAA is looking for actual data, but was unavailable at time of delivery.  This estimate is best at this time. ; [CONUS Config:  M50A2 @TM Gross Weight (No Armor) , 19600 lbs , 140 hp engine , 2.7 hp non-mobility load ;] ; [Up-Armor Config:  ] ; [CONUS Config w/ Trailer:  M50A2 @TM Gross Weight (No Armor) w/ 10K Trailer , 29600 lbs , 140 hp engine , 2.7 hp non-mobility load ;] ; [Up-Armor Config w/ Trailer:  ] ; </t>
  </si>
  <si>
    <t>2320-00-937-4036</t>
  </si>
  <si>
    <t>M50A3</t>
  </si>
  <si>
    <t>X59052</t>
  </si>
  <si>
    <t>TRUCK TRACTOR: 2-1/2 TON 6X6 W/E</t>
  </si>
  <si>
    <t>2320-00-077-1640</t>
  </si>
  <si>
    <t>M275A2</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</si>
  <si>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Used MTV data but scaled to engine power and weight of FMTV M1157.AMSAA is looking for actual data, but was unavailable at time of delivery.  Best available estimate at this time. ; [CONUS Config:  M275A2 (NO ARMOR) ; 19645 lbs ; 140 hp engine ; 2.7 hp non-mobility load ] ; [Up-Armor Config:  ] ; [CONUS Config w/ Trailer:  M275A2 W/ TRAILER (NO ARMOR) (Trailer +10000 lbs) ; 29645 lbs ; 140 hp engine ; 2.7 hp non-mobility load ] ; [Up-Armor Config w/ Trailer:  ] ; </t>
  </si>
  <si>
    <t>Used MTV data but scaled to engine power and weight of FMTV M1157. AMSAA is looking for actual data, but was unavailable at time of delivery.  Best available estimate at this time.</t>
  </si>
  <si>
    <t>X59326</t>
  </si>
  <si>
    <t>TRUCK TRACTOR: 5 TON 6X6 W/E</t>
  </si>
  <si>
    <t>2320-00-050-8984</t>
  </si>
  <si>
    <t>M818</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</si>
  <si>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All modeled same and based on MTV data but scaled to engine and weight of M939 and reduced efficiency based on older truck series.  AMSAA is looking for actual data, but was unavailable at time of delivery.  This estimate is best at this time. ; [CONUS Config:  M931A2 @TM Gross Weight (No Armor) w/o Trailer , 34895 lbs , 240 hp engine , 2.7 hp non-mobility load ;] ; [Up-Armor Config:  ] ; [CONUS Config w/ Trailer:  ] ; [Up-Armor Config w/ Trailer:  ] ; </t>
  </si>
  <si>
    <t>2320-01-047-8753</t>
  </si>
  <si>
    <t>M931</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</si>
  <si>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All modeled same and based on MTV data but scaled to engine and weight of M939 and reduced efficiency based on older truck series.  AMSAA is looking for actual data, but was unavailable at time of delivery.  This estimate is best at this time. ; [CONUS Config:  M931A2 @TM Gross Weight (No Armor) w/o Trailer , 34895 lbs , 240 hp engine , 2.7 hp non-mobility load ;] ; [Up-Armor Config:  M931A2 @TM Gross Weight (Armor +4200lbs M939 Armor Program) w/o Trailer , 39095 lbs , 240 hp engine , 9.7 hp non-mobility load ;] ; [CONUS Config w/ Trailer:  M931A2 @TM Gross Weight (No Armor) w/ 37K Trailer , 71895 lbs , 240 hp engine , 2.7 hp non-mobility load ;] ; [Up-Armor Config w/ Trailer:  M931A2 @TM Gross Weight (Armor +4200lbs M939 Armor Program) w/ 37K Trailer , 76095 lbs , 240 hp engine , 9.7 hp non-mobility load ;] ; </t>
  </si>
  <si>
    <t>2320-01-206-4077</t>
  </si>
  <si>
    <t>M931A1</t>
  </si>
  <si>
    <t>2320-01-230-0302</t>
  </si>
  <si>
    <t>M931A2</t>
  </si>
  <si>
    <t>2320-00-835-8326</t>
  </si>
  <si>
    <t>M52A1</t>
  </si>
  <si>
    <t>2320-00-086-7479</t>
  </si>
  <si>
    <t>2320-00-055-9260</t>
  </si>
  <si>
    <t>M52A2</t>
  </si>
  <si>
    <t>X59463</t>
  </si>
  <si>
    <t>TRUCK TRACTOR: 5 TON 6X6 W/WINCH W/E</t>
  </si>
  <si>
    <t>2320-01-047-8752</t>
  </si>
  <si>
    <t>M932</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</si>
  <si>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Used MTV data but scaled to engine power and weight of M246A2. AMSAA is looking for actual data, but was unavailable at time of delivery.  Best available estimate at this time. ; [CONUS Config:  M932 ; 40195 lbs ; 240 hp engine ; 2.7 hp non-mobility load ] ; [Up-Armor Config:  M932 (Armor +4200 lbs) ; 44395 lbs ; 240 hp engine ; 9.7 hp non-mobility load ] ; [CONUS Config w/ Trailer:  M932 W/ TRAILER (Trailer +20000) ; 60195 lbs ; 240 hp engine ; 2.7 hp non-mobility load ] ; [Up-Armor Config w/ Trailer:  M932 W/ TRAILER (Armor +4200 lbs, Trailer +20000 lbs) ; 64395 lbs ; 240 hp engine ; 9.7 hp non-mobility load ] ; </t>
  </si>
  <si>
    <t>X59874</t>
  </si>
  <si>
    <t>TRUCK TRACTOR: 10 TON 6X6 W/MIDSHIP WINCH W/LOW MTD 5TH WHL W/E</t>
  </si>
  <si>
    <t>G-792-Series</t>
  </si>
  <si>
    <t>M123E2</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</si>
  <si>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Used M915 data but scaled to engine power and weight of M123E2.AMSAA is looking for actual data, but was unavailable at time of delivery.  Best available estimate at this time. ; [CONUS Config:  M123E2 ; 81440 lbs ; 400 hp engine ; 2.7 hp non-mobility load ] ; [Up-Armor Config:  M123E2 (Armor +8000 lbs ) ; 89440 lbs ; 400 hp engine ; 9.7 hp non-mobility load ] ; [CONUS Config w/ Trailer:  M123E2 W/ TRAILER (Trailer +50000 lbs)  ; 131440 lbs ; 400 hp engine ; 2.7 hp non-mobility load ] ; [Up-Armor Config w/ Trailer:  M123E2 W/ TRAILER (Armor +8000 lbs, Trailer +50000 lbs) ; 139440 lbs ; 400 hp engine ; 9.7 hp non-mobility load ] ; </t>
  </si>
  <si>
    <t>Used M915 data but scaled to engine power and weight of M123E2. AMSAA is looking for actual data, but was unavailable at time of delivery.  Best available estimate at this time.</t>
  </si>
  <si>
    <t>X60696</t>
  </si>
  <si>
    <t>TRUCK TRACTOR WRECKER: 5 TON 6X6 W/WINCH W/E</t>
  </si>
  <si>
    <t>2320-00-835-8639</t>
  </si>
  <si>
    <t>M246A2</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</si>
  <si>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Used MTV data but scaled to engine power and weight of M246A2.AMSAA is looking for actual data, but was unavailable at time of delivery.  Best available estimate at this time. ; [CONUS Config:  M246A2 ; 45900 lbs ; 196 hp engine ; 2.7 hp non-mobility load ] ; [Up-Armor Config:  M246A2 (Armor +4200 Armor Program); 50100 lbs ; 196 hp engine ; 9.7 hp non-mobility load ] ; [CONUS Config w/ Trailer:  M246A2 W/ TRAILER (Trailer +20000 lbs) ; 65900 lbs ; 196 hp engine ; 2.7 hp non-mobility load ] ; [Up-Armor Config w/ Trailer:  M246A2 (Armor +4200 Armor Program, Trailer +20000); 70100 lbs ; 196 hp engine ; 9.7 hp non-mobility load ] ; </t>
  </si>
  <si>
    <t>X61929</t>
  </si>
  <si>
    <t>TRUCK VAN: EXPANSIBLE 2-1/2 TON 6X6 (ARMY)</t>
  </si>
  <si>
    <t>2320-00-440-8318</t>
  </si>
  <si>
    <t>M292A2</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</si>
  <si>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Used MTV data but scaled to engine power and weight of FMTV M1157.AMSAA is looking for actual data, but was unavailable at time of delivery.  Best available estimate at this time. ; [CONUS Config:  M292A2 ; 25000 lbs ; 190 hp engine ; 2.7 hp non-mobility load ] ; [Up-Armor Config:  ] ; [CONUS Config w/ Trailer:  M292A2 W/ TRAILER (Trailer +10000 lbs); 35000 lbs ; 190 hp engine ; 2.7 hp non-mobility load ] ; [Up-Armor Config w/ Trailer:  ] ; </t>
  </si>
  <si>
    <t>X62237</t>
  </si>
  <si>
    <t>TRUCK VAN: EXPANSIBLE 5 TON 6X6 (ARMY)</t>
  </si>
  <si>
    <t>2320-00-050-9006</t>
  </si>
  <si>
    <t>M820</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</si>
  <si>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All modeled same and based on MTV data but scaled to engine and weight of M939 and reduced efficiency based on older truck series.  AMSAA is looking for actual data, but was unavailable at time of delivery.  This estimate is best at this time. ; [CONUS Config:  M934A2 @TM Gross Weight (No Armor) , 33035 lbs , 240 hp engine , 2.7 hp non-mobility load ;] ; [Up-Armor Config:  ] ; [CONUS Config w/ Trailer:  ] ; [Up-Armor Config w/ Trailer:  ] ; </t>
  </si>
  <si>
    <t>2320-01-230-0300</t>
  </si>
  <si>
    <t>M934A2</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</si>
  <si>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All modeled same and based on MTV data but scaled to engine and weight of M939 and reduced efficiency based on older truck series.  AMSAA is looking for actual data, but was unavailable at time of delivery.  This estimate is best at this time. ; [CONUS Config:  M934A2 @TM Gross Weight (No Armor) , 33035 lbs , 240 hp engine , 2.7 hp non-mobility load ;] ; [Up-Armor Config:  M934A2 @TM Gross Weight (Armor +4200lbs M939 Armor Program) , 37235 lbs , 240 hp engine , 9.7 hp non-mobility load ;] ; [CONUS Config w/ Trailer:  M934A2 @TM Gross Weight (No Armor) w/ 20K Trailer , 53035 lbs , 240 hp engine , 2.7 hp non-mobility load ;] ; [Up-Armor Config w/ Trailer:  M934A2 @TM Gross Weight (Armor +4200lbs M939 Armor Program) w/ 20K Trailer , 57235 lbs , 240 hp engine , 9.7 hp non-mobility load ;] ; </t>
  </si>
  <si>
    <t>2320-01-047-8750</t>
  </si>
  <si>
    <t>M934</t>
  </si>
  <si>
    <t>2320-01-205-2682</t>
  </si>
  <si>
    <t>M934A1</t>
  </si>
  <si>
    <t>2320-00-880-4642</t>
  </si>
  <si>
    <t>M291A1</t>
  </si>
  <si>
    <t>X62271</t>
  </si>
  <si>
    <t>TRUCK VAN: EXPANSIBLE 5 TON 6X6 W/HYDRAULIC LIFT GATE (ARMY)</t>
  </si>
  <si>
    <t>2320-00-880-4647</t>
  </si>
  <si>
    <t>M935</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</si>
  <si>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Used MTV data but scaled to engine power and weight of M246A2. AMSAA is looking for actual data, but was unavailable at time of delivery. Best available estimate at this time. ; [CONUS Config:  M935 ; 40930 lbs ; 240 hp engine ; 2.7 hp non-mobility load ] ; [Up-Armor Config:  M935 (Armor +4200 lbs AOA Armor) ; 45130) lbs ; 240 hp engine ; 9.7 hp non-mobility load ] ; [CONUS Config w/ Trailer:  M935 W/ TRAILER (Trailer +20000 lbs) ; 60930 lbs ; 240 hp engine ; 2.7 hp non-mobility load ] ; [Up-Armor Config w/ Trailer:  M935 W/ TRAILER (Armor +4200 lbs, Trailer 20000 lbs) ; 65130 lbs ; 240 hp engine ; 9.7 hp non-mobility load ] ; </t>
  </si>
  <si>
    <t>X62340</t>
  </si>
  <si>
    <t>TRUCK VAN: SHOP 2-1/2 TON 6X6 W/E</t>
  </si>
  <si>
    <t>2320-00-835-8515</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</si>
  <si>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All modeled same and based on LMTV data but scaled to engine and weight of M35 and reduced efficiency based on older truck series.  AMSAA is looking for actual data, but was unavailable at time of delivery.  This estimate is best at this time. ; [CONUS Config:  M109A3 @TM Gross Weight (No Armor) , 20800 lbs , 140 hp engine , 2.7 hp non-mobility load ;] ; [Up-Armor Config:  ] ; [CONUS Config w/ Trailer:  M109A3 @TM Gross Weight (No Armor) w/ 10K Trailer , 30800 lbs , 140 hp engine , 2.7 hp non-mobility load ;] ; [Up-Armor Config w/ Trailer:  ] ; </t>
  </si>
  <si>
    <t>2320-00-690-8365</t>
  </si>
  <si>
    <t>M109A1</t>
  </si>
  <si>
    <t>2320-00-440-8313</t>
  </si>
  <si>
    <t>M109A2</t>
  </si>
  <si>
    <t>2320-01-450-6568</t>
  </si>
  <si>
    <t>M109A3</t>
  </si>
  <si>
    <t>2320-00-077-1636</t>
  </si>
  <si>
    <t>X62477</t>
  </si>
  <si>
    <t>TRUCK VAN: SHOP 2-1/2 TON 6X6 W/WINCH W/E</t>
  </si>
  <si>
    <t>2320-00-077-1637</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</si>
  <si>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Used MTV data but scaled to engine power and weight of M109A3.AMSAA is looking for actual data, but was unavailable at time of delivery.  Best available estimate at this time. ; [CONUS Config:  M109A3 (NO ARMOR) ; 20800 lbs ; 140 hp engine ; 2.7 hp non-mobility load ] ; [Up-Armor Config:  ] ; [CONUS Config w/ Trailer:  M109A3 W/ TRAILER (NO ARMOR) (Trailer +10000 lbs); 30800 lbs ; 140 hp engine ; 2.7 hp non-mobility load ] ; [Up-Armor Config w/ Trailer:  ] ; </t>
  </si>
  <si>
    <t>Used MTV data but scaled to engine power and weight of M109A3.AMSAA is looking for actual data, but was unavailable at time of delivery.  This estimate is best at this time.</t>
  </si>
  <si>
    <t>X63299</t>
  </si>
  <si>
    <t>TRUCK WRECKER: 5 TON 6X6 W/WINCH W/E</t>
  </si>
  <si>
    <t>2320-01-047-8754</t>
  </si>
  <si>
    <t>M936</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</si>
  <si>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Used MTV data but scaled to engine power and weight of M246A2. AMSAA is looking for actual data, but was unavailable at time of delivery.  Best available estimate at this time. ; [CONUS Config:  M936 ; 38100 lbs ; 240 hp engine ; 2.7 hp non-mobility load ] ; [Up-Armor Config:  M936 (Armor +4200 lbs) ; 42400 lbs ; 240 hp engine ; 9.7 hp non-mobility load ] ; [CONUS Config w/ Trailer:  M936 W/ TRAILER (Trailer +20000 lbs) ; 58100 lbs ; 240 hp engine ; 2.7 hp non-mobility load ] ; [Up-Armor Config w/ Trailer:  M936 W/ TRAILER (Armor +4200 lbs, Trailer +20000 lbs) ; 62300 lbs ; 240 hp engine ; 9.7 hp non-mobility load ] ; </t>
  </si>
  <si>
    <t>YF200M</t>
  </si>
  <si>
    <t>RG33 CAT I</t>
  </si>
  <si>
    <t>2355-01-552-5173</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</si>
  <si>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James Haggerty PMO MRAP stated trailers can be used on MRAPS but are rarely if every used, thus fuel burn rates are not provided. All modeled same and based on Stryker data but scaled to engine power and weight of RG33 CAT I. AMSAA is looking for actual data, but was unavailable at time of delivery. Best available estimate at this time.. ; [CONUS Config:  RG33 CAT I  ; 41400 lbs ; 400 hp engine ; 13.4 hp non-mobility load ] ; [Up-Armor Config:  ] ; [CONUS Config w/ Trailer:  ] ; [Up-Armor Config w/ Trailer:  ] ; </t>
  </si>
  <si>
    <t>James Haggerty PMO MRAP stated trailers can be used on MRAPS but are rarely if every used, thus fuel burn rates are not provided. All modeled same and based on Stryker data but scaled to engine power and weight of RG33 CAT I. AMSAA is looking for actual data, but was unavailable at time of delivery.  Best available estimate at this time.</t>
  </si>
  <si>
    <t>YF200N</t>
  </si>
  <si>
    <t>Cougar CAT II 6x6</t>
  </si>
  <si>
    <t>2355-01-552-5199</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</si>
  <si>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James Haggerty PMO MRAP stated trailers can be used on MRAPS but are rarely if every used, thus fuel burn rates are not provided.  All modeled same and based on Stryker data but scaled to engine power and weight of Cougar CAT II 6x6. AMSAA is looking for actual data, but was unavailable at time of delivery.  Best available estimate at this time. ; [CONUS Config:  Cougar CAT II 6x6 ; 52020 lbs ; 330 hp engine ; 13.4 hp non-mobility load ] ; [Up-Armor Config:  Cougar CAT II 6x6 W/ EFP Armor +6500 lbs ; 58520 lbs ; 330 hp engine ; 13.4 hp non-mobility load ] ; [CONUS Config w/ Trailer:  ] ; [Up-Armor Config w/ Trailer:  ] ; </t>
  </si>
  <si>
    <t>James Haggerty PMO MRAP stated trailers can be used on MRAPS but are rarely if every used, thus fuel burn rates are not provided.   All modeled same and based on Stryker data but scaled to engine power and weight of Cougar CAT II 6x6. AMSAA is looking for actual data, but was unavailable at time of delivery.  Best available estimate at this time.</t>
  </si>
  <si>
    <t>YF200P</t>
  </si>
  <si>
    <t>RG31A2</t>
  </si>
  <si>
    <t>2355-01-552-5169</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</si>
  <si>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James Haggerty PMO MRAP stated trailers can be used on MRAPS but are rarely if every used, thus fuel burn rates are not provided. ; [CONUS Config:  RG31A2 ; 37500 lbs ; 275 hp engine ; 13.4 hp non-mobility load ] ; [Up-Armor Config:  RG31A2 w/ EFP Armor +1386 lbs ; 38886 lbs ; 275 hp engine ; 13.4 hp non-mobility load ] ; [CONUS Config w/ Trailer:  ] ; [Up-Armor Config w/ Trailer:  ] ; </t>
  </si>
  <si>
    <t xml:space="preserve">James Haggerty PMO MRAP stated trailers can be used on MRAPS but are rarely if every used, thus fuel burn rates are not provided. </t>
  </si>
  <si>
    <t>YF200R</t>
  </si>
  <si>
    <t>Cougar A1 CAT I 4x4</t>
  </si>
  <si>
    <t>2355-01-552-5565</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</si>
  <si>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James Haggerty PMO MRAP stated trailers can be used on MRAPS but are rarely if every used, thus fuel burn rates are not provided.  All modeled same and based on Stryker data but scaled to engine power and weight of Cougar A1 CAT I 4x4. AMSAA is looking for actual data, but was unavailable at time of delivery.  Best available estimate at this time. ; [CONUS Config:  Cougar A1 CAT I 4x4 ; 40520 lbs ; 330 hp engine ; 13.4 hp non-mobility load ] ; [Up-Armor Config:  Cougar A1 CAT I 4x4 w/ EFP Armor +6500 lbs ; 45120 lbs ; 330 hp engine ; 13.4 hp non-mobility load ] ; [CONUS Config w/ Trailer:  ] ; [Up-Armor Config w/ Trailer:  ] ; </t>
  </si>
  <si>
    <t>James Haggerty PMO MRAP stated trailers can be used on MRAPS but are rarely if every used, thus fuel burn rates are not provided.   All modeled same and based on Stryker data but scaled to engine power and weight of Cougar A1 CAT I 4x4. AMSAA is looking for actual data, but was unavailable at time of delivery.  This estimate is best at this time.</t>
  </si>
  <si>
    <t>YF200S</t>
  </si>
  <si>
    <t>RG31</t>
  </si>
  <si>
    <t>2355-01-552-5581</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</si>
  <si>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James Haggerty PMO MRAP stated trailers can be used on MRAPS but are rarely if every used, thus fuel burn rates are not provided. ; [CONUS Config:  RG31 ; 37500 lbs ; 275 hp engine ; 13.4 hp non-mobility load ] ; [Up-Armor Config:  ] ; [CONUS Config w/ Trailer:  ] ; [Up-Armor Config w/ Trailer:  ] ; </t>
  </si>
  <si>
    <t>YF200T</t>
  </si>
  <si>
    <t>MaxxPro CAT I</t>
  </si>
  <si>
    <t>2355-01-553-4634</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</si>
  <si>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James Haggerty PMO MRAP stated trailers can be used on MRAPS but are rarely if every used, thus fuel burn rates are not provided. All modeled same and based on Stryker data but scaled to engine power and weight of M-MaxxPro CAT I. AMSAA is looking for actual data, but was unavailable at time of delivery.  Best available estimate at this time. ; [CONUS Config:  MaxxPro M1224 CAT I ; 43500 lbs ; 330 hp engine ; 13.4 hp non-mobility load ] ; [Up-Armor Config:  ] ; [CONUS Config w/ Trailer:  ] ; [Up-Armor Config w/ Trailer:  ] ; </t>
  </si>
  <si>
    <t>James Haggerty PMO MRAP stated trailers can be used on MRAPS but are rarely if every used, thus fuel burn rates are not provided. All modeled same and based on Stryker data but scaled to engine power and weight of MaxxPro CAT I. AMSAA is looking for actual data, but was unavailable at time of delivery.   Best available estimate at this time.</t>
  </si>
  <si>
    <t>YF200V</t>
  </si>
  <si>
    <t>RG-33L M1232 CAT II</t>
  </si>
  <si>
    <t>2355-01-552-4677</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</si>
  <si>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James Haggerty PMO MRAP stated trailers can be used on MRAPS but are rarely if every used, thus fuel burn rates are not provided. All modeled same and based on Stryker data but scaled to engine power and weight of RG-33L M1232 CAT II. AMSAA is looking for actual data, but was unavailable at time of delivery.  Best available estimate at this time. ; [CONUS Config:  RG-33L M1232 CAT II ; 52000 lbs ; 400 hp engine ; 13.4 hp non-mobility load ] ; [Up-Armor Config:  RG-33L M1232 CAT II w/ EFP Armor +12736 lbs ; 64156 lbs ; 400 hp engine ; 13.4 hp non-mobility load ] ; [CONUS Config w/ Trailer:  ] ; [Up-Armor Config w/ Trailer:  ] ; </t>
  </si>
  <si>
    <t>James Haggerty PMO MRAP stated trailers can be used on MRAPS but are rarely if every used, thus fuel burn rates are not provided. All modeled same and based on Stryker data but scaled to engine and weight of RG-33L M1232 CAT II. AMSAA is looking for actual data, but was unavailable at time of delivery.  This estimate is best at this time.</t>
  </si>
  <si>
    <t>YF200W</t>
  </si>
  <si>
    <t xml:space="preserve">CAIMAN M1220 CAT I </t>
  </si>
  <si>
    <t>2355-01-555-0908</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</si>
  <si>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James Haggerty PMO MRAP stated trailers can be used on MRAPS but are rarely if every used, thus fuel burn rates are not provided.  All modeled same and based on Stryker data but scaled to engine power  and weight of CAIMAN M1220 CAT I. AMSAA is looking for actual data, but was unavailable at time of delivery. Best available estimate at this time. ; [CONUS Config:  CAIMAN M1220 CAT I ; 48200 lbs ; 370 hp engine ; 13.4 hp non-mobility load ] ; [Up-Armor Config:  ] ; [CONUS Config w/ Trailer:  ] ; [Up-Armor Config w/ Trailer:  ] ; </t>
  </si>
  <si>
    <t>James Haggerty PMO MRAP stated trailers can be used on MRAPS but are rarely if every used, thus fuel burn rates are not provided.  All modeled same and based on Stryker data but scaled to engine power and weight of CAIMAN M1220 CAT I. AMSAA is looking for actual data, but was unavailable at time of delivery.  Best available estimate at this time.</t>
  </si>
  <si>
    <t>YF5500</t>
  </si>
  <si>
    <t>RG-33 AUV (SOCOM) UTILITY</t>
  </si>
  <si>
    <t>2355-01-572-7419</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</si>
  <si>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James Haggerty PMO MRAP stated trailers can be used on MRAPS but are rarely if every used, thus fuel burn rates are not provided. All modeled same and based on Stryker data but scaled to engine power and weight of RG-33 AUV (SOCOM) UTILITY. AMSAA is looking for actual data, but was unavailable at time of delivery. Best available estimate at this time. ; [CONUS Config:  RG-33 AUV (SOCOM) UTILITY ; 81000 lbs ; 600 hp engine ; 13.4 hp non-mobility load ] ; [Up-Armor Config:  ] ; [CONUS Config w/ Trailer:  ] ; [Up-Armor Config w/ Trailer:  ] ; </t>
  </si>
  <si>
    <t>James Haggerty PMO MRAP stated trailers can be used on MRAPS but are rarely if every used, thus fuel burn rates are not provided. All modeled same and based on Stryker data but scaled to engine power and weight of RG-33 AUV (SOCOM) UTILITY. AMSAA is looking for actual data, but was unavailable at time of delivery.  Best available estimate at this time.</t>
  </si>
  <si>
    <t>RG-33 SV (SOCOM)</t>
  </si>
  <si>
    <t>2355-01-557-3100</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</si>
  <si>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James Haggerty PMO MRAP stated trailers can be used on MRAPS but are rarely if every used, thus fuel burn rates are not provided. All modeled same and based on Stryker data but scaled to engine power and weight of RG-33 SV (SOCOM). AMSAA is looking for actual data, but was unavailable at time of delivery.  Best available estimate at this time. ; [CONUS Config:  RG-33 SV (SOCOM) ; 41400 lbs ; 400 hp engine ; 13.4 hp non-mobility load ] ; [Up-Armor Config:  ] ; [CONUS Config w/ Trailer:  ] ; [Up-Armor Config w/ Trailer:  ] ; </t>
  </si>
  <si>
    <t>James Haggerty PMO MRAP stated trailers can be used on MRAPS but are rarely if every used, thus fuel burn rates are not provided. All modeled same and based on Stryker data but scaled to engine power and weight of RG-33 SV (SOCOM). AMSAA is looking for actual data, but was unavailable at time of delivery.  This estimate is best at this time.</t>
  </si>
  <si>
    <t>RG33A1 SV (SOCOM)</t>
  </si>
  <si>
    <t>2355-01-569-6962</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</si>
  <si>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James Haggerty PMO MRAP stated trailers can be used on MRAPS but are rarely if every used, thus fuel burn rates are not provided. All modeled same and based on Stryker data but scaled to engine power and weight of RG33A1 SV (SOCOM). AMSAA is looking for actual data, but was unavailable at time of delivery. Best available estimate at this time. ; [CONUS Config:  RG33A1 SV (SOCOM) ; 41400 lbs ; 400 hp engine ; 13.4 hp non-mobility load ] ; [Up-Armor Config:  ] ; [CONUS Config w/ Trailer:  ] ; [Up-Armor Config w/ Trailer:  ] ; </t>
  </si>
  <si>
    <t>James Haggerty PMO MRAP stated trailers can be used on MRAPS but are rarely if every used, thus fuel burn rates are not provided. All modeled same and based on Stryker data but scaled to engine power and weight of RG33A1 SV (SOCOM). AMSAA is looking for actual data, but was unavailable at time of delivery.  This estimate is best at this time.</t>
  </si>
  <si>
    <t>YF5502</t>
  </si>
  <si>
    <t>RG-33L HAGA M1233 CATII (Ambulance)</t>
  </si>
  <si>
    <t>2355-01-558-1053</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</si>
  <si>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James Haggerty PMO MRAP stated trailers can be used on MRAPS but are rarely if every used, thus fuel burn rates are not provided. All modeled same and based on Stryker data but scaled to engine power and weight of RG-33L HAGA M1233 CAT II (Ambulance). AMSAA is looking for actual data, but was unavailable at time of delivery.  Best available estimate at this time. ; [CONUS Config:  RG-33L HAGA M1233 CATII (Ambulance) ; 51420 lbs ; 400 hp engine ; 13.4 hp non-mobility load ] ; [Up-Armor Config:  RG-33L HAGA M1233 CATII (Ambulance) w/ EFP Armor +12736 lbs ; 64156 lbs ; 400 hp engine ; 13.4 hp non-mobility load ] ; [CONUS Config w/ Trailer:  ] ; [Up-Armor Config w/ Trailer:  ] ; </t>
  </si>
  <si>
    <t>James Haggerty PMO MRAP stated trailers can be used on MRAPS but are rarely if every used, thus fuel burn rates are not provided. All modeled same and based on Stryker data but scaled to engine power and weight of RG-33L HAGA M1233 CAT II (Ambulance). AMSAA is looking for actual data, but was unavailable at time of delivery.  This estimate is best at this time.</t>
  </si>
  <si>
    <t>YF5503</t>
  </si>
  <si>
    <t>MaxxPro MEAP</t>
  </si>
  <si>
    <t>2355-01-561-0281</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</si>
  <si>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James Haggerty PMO MRAP stated trailers can be used on MRAPS but are rarely if every used, thus fuel burn rates are not provided. All modeled same and based on Stryker data but scaled to engine power and weight of MaxxPro MEAP. AMSAA is looking for actual data, but was unavailable at time of delivery.  Best available estimate at this time. ; [CONUS Config:  MaxxPro MEAP ; 46480 lbs ; 330 hp engine ; 13.4 hp non-mobility load ] ; [Up-Armor Config:  ] ; [CONUS Config w/ Trailer:  ] ; [Up-Armor Config w/ Trailer:  ] ; </t>
  </si>
  <si>
    <t>James Haggerty PMO MRAP stated trailers can be used on MRAPS but are rarely if every used, thus fuel burn rates are not provided. All modeled same and based on Stryker data but scaled to engine power and weight of MaxxPro MEAP. AMSAA is looking for actual data, but was unavailable at time of delivery.  Best available estimate at this time.</t>
  </si>
  <si>
    <t>YF5504</t>
  </si>
  <si>
    <t xml:space="preserve">CAIMAN PLUS M1230 </t>
  </si>
  <si>
    <t>2355-01-561-2717</t>
  </si>
  <si>
    <t>CAIMAN Plus</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</si>
  <si>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James Haggerty PMO MRAP stated trailers can be used on MRAPS but are rarely if every used, thus fuel burn rates are not provided. All modeled same and based on Stryker data but scaled to engine power and weight of CAIMAN Plus. AMSAA is looking for actual data, but was unavailable at time of delivery.  Best available estimate at this time. ; [CONUS Config:  CAIMAN PLUS M1230  ; 62000 lbs ; 330 hp engine ; 13.4 hp non-mobility load ] ; [Up-Armor Config:  CAIMAN PLUS M1230 w/ EFP Armor +11055 lbs ; 73055 lbs ; 330 hp engine ; 13.4 hp non-mobility load ] ; [CONUS Config w/ Trailer:  ] ; [Up-Armor Config w/ Trailer:  ] ; </t>
  </si>
  <si>
    <t>James Haggerty PMO MRAP stated trailers can be used on MRAPS but are rarely if every used, thus fuel burn rates are not provided.  All modeled same and based on Stryker data but scaled to engine power and weight of CAIMAN Plus. AMSAA is looking for actual data, but was unavailable at time of delivery.  Best available estimate at this time.</t>
  </si>
  <si>
    <t>YF5505</t>
  </si>
  <si>
    <t>MaxxPro Plus</t>
  </si>
  <si>
    <t>2355-01-562-6146</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</si>
  <si>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James Haggerty PMO MRAP stated trailers can be used on MRAPS but are rarely if every used, thus fuel burn rates are not provided.  All modeled same and based on Stryker data but scaled to engine power and weight of MaxxPro Plus. AMSAA is looking for actual data, but was unavailable at time of delivery.  Best available estimate at this time. ; [CONUS Config:  MaxxPro Plus ; 51500 lbs ; 375 hp engine ; 13.4 hp non-mobility load ] ; [Up-Armor Config:  MaxxPro Plus w/ EFP Armor +8000 lbs ; 59500 lbs ; 375 hp engine ; 13.4 hp non-mobility load ] ; [CONUS Config w/ Trailer:  ] ; [Up-Armor Config w/ Trailer:  ] ; </t>
  </si>
  <si>
    <t>James Haggerty PMO MRAP stated trailers can be used on MRAPS but are rarely if every used, thus fuel burn rates are not provided. All modeled same and based on Stryker data but scaled to engine power and weight of MaxxPro Plus. AMSAA is looking for actual data, but was unavailable at time of delivery.  Best available estimate at this time.</t>
  </si>
  <si>
    <t>YF5506</t>
  </si>
  <si>
    <t>MaxxPro Plus Ambulance</t>
  </si>
  <si>
    <t>2355-01-562-6152</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</si>
  <si>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James Haggerty PMO MRAP stated trailers can be used on MRAPS but are rarely if every used, thus fuel burn rates are not provided. All modeled same and based on Stryker data but scaled to engine power and weight of MaxxPro Plus Ambulance. AMSAA is looking for actual data, but was unavailable at time of delivery.  Best available estimate at this time. ; [CONUS Config:  MaxxPro Plus Ambulance  ; 51500 lbs ; 375 hp engine ; 13.4 hp non-mobility load ] ; [Up-Armor Config:  MaxxPro Plus Ambulance w/ EFP Armor +8000 lbs ; 59500 lbs ; 375 hp engine ; 13.4 hp non-mobility load ] ; [CONUS Config w/ Trailer:  ] ; [Up-Armor Config w/ Trailer:  ] ; </t>
  </si>
  <si>
    <t>James Haggerty PMO MRAP stated trailers can be used on MRAPS but are rarely if every used, thus fuel burn rates are not provided. All modeled same and based on Stryker data but scaled to engine power and weight of MaxxPro Plus Ambulance. AMSAA is looking for actual data, but was unavailable at time of delivery.  Best available estimate at this time.</t>
  </si>
  <si>
    <t>YF5507</t>
  </si>
  <si>
    <t>RG33L PLUS</t>
  </si>
  <si>
    <t>2355-01-562-6675</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</si>
  <si>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James Haggerty PMO MRAP stated trailers can be used on MRAPS but are rarely if every used, thus fuel burn rates are not provided. All modeled same and based on Stryker data but scaled to engine power and weight of RG33L PLUS. AMSAA is looking for actual data, but was unavailable at time of delivery.  Best available estimate at this time. ; [CONUS Config:  RG33L PLUS ; 73500 lbs ; 450 hp engine ; 13.4 hp non-mobility load ] ; [Up-Armor Config:  ] ; [CONUS Config w/ Trailer:  ] ; [Up-Armor Config w/ Trailer:  ] ; </t>
  </si>
  <si>
    <t>James Haggerty PMO MRAP stated trailers can be used on MRAPS but are rarely if every used, thus fuel burn rates are not provided. All modeled same and based on Stryker data but scaled to engine power and weight of RG33L PLUS. AMSAA is looking for actual data, but was unavailable at time of delivery.  This estimate is best at this time.</t>
  </si>
  <si>
    <t>YF5508</t>
  </si>
  <si>
    <t xml:space="preserve">RG33L HAGA PLUS </t>
  </si>
  <si>
    <t>2355-01-564-4340</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</si>
  <si>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James Haggerty PMO MRAP stated trailers can be used on MRAPS but are rarely if every used, thus fuel burn rates are not provided. All modeled same and based on Stryker data but scaled to engine power and weight of RG33L HAGA PLUS. AMSAA is looking for actual data, but was unavailable at time of delivery.  Best available estimate at this time. ; [CONUS Config:  RG33L HAGA PLUS  ; 73500 lbs ; 450 hp engine ; 13.4 hp non-mobility load ] ; [Up-Armor Config:  ] ; [CONUS Config w/ Trailer:  ] ; [Up-Armor Config w/ Trailer:  ] ; </t>
  </si>
  <si>
    <t>James Haggerty PMO MRAP stated trailers can be used on MRAPS but are rarely if every used, thus fuel burn rates are not provided. All modeled same and based on Stryker data but scaled to engine and weight of RG33L HAGA PLUS. AMSAA is looking for actual data, but was unavailable at time of delivery.  This estimate is best at this time.</t>
  </si>
  <si>
    <t>YF5509</t>
  </si>
  <si>
    <t>MaxxPro Dash</t>
  </si>
  <si>
    <t>2355-01-567-2879</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</si>
  <si>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James Haggerty PMO MRAP stated trailers can be used on MRAPS but are rarely if every used, thus fuel burn rates are not provided. All modeled same and based on Stryker data but scaled to engine power and weight of MaxxPro Dash. AMSAA is looking for actual data, but was unavailable at time of delivery.  Best available estimate at this time. ; [CONUS Config:  MaxxPro DASH ; 49000 lbs ; 375 hp engine ; 13.4 hp non-mobility load ] ; [Up-Armor Config:  MaxxPro DASH w/ EFP Armor +7400 lbs ; 56400 lbs ; 375 hp engine ; 13.4 hp non-mobility load ] ; [CONUS Config w/ Trailer:  ] ; [Up-Armor Config w/ Trailer:  ] ; </t>
  </si>
  <si>
    <t>James Haggerty PMO MRAP stated trailers can be used on MRAPS but are rarely if every used, thus fuel burn rates are not provided. All modeled same and based on Stryker data but scaled to engine power and weight of MaxxPro Dash. AMSAA is looking for actual data, but was unavailable at time of delivery.  Best available estimate at this time.</t>
  </si>
  <si>
    <t>YF550A</t>
  </si>
  <si>
    <t>RG31A2M1</t>
  </si>
  <si>
    <t>2355-01-568-7688</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</si>
  <si>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James Haggerty PMO MRAP stated trailers can be used on MRAPS but are rarely if every used, thus fuel burn rates are not provided. ; [CONUS Config:  RG31A2M1 ; 37500 lbs ; 275 hp engine ; 13.4 hp non-mobility load ] ; [Up-Armor Config:  RG31A2M1 w/ EFP Armor +1386 lbs ; 38886 lbs ; 275 hp engine ; 13.4 hp non-mobility load ] ; [CONUS Config w/ Trailer:  ] ; [Up-Armor Config w/ Trailer:  ] ; </t>
  </si>
  <si>
    <t>YF550D</t>
  </si>
  <si>
    <t>RG31A3 EM</t>
  </si>
  <si>
    <t>2355-01-570-7996</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</si>
  <si>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James Haggerty PMO MRAP stated trailers can be used on MRAPS but are rarely if every used, thus fuel burn rates are not provided. ; [CONUS Config:  RG31A3 EM ; 46300 lbs ; 300 hp engine ; 13.4 hp non-mobility load ] ; [Up-Armor Config:  RG31A3 EM w/ EFP Armor +1386 lbs ; 47686 lbs ; 300 hp engine ; 13.4 hp non-mobility load ] ; [CONUS Config w/ Trailer:  ] ; [Up-Armor Config w/ Trailer:  ] ; </t>
  </si>
  <si>
    <t>YF550E</t>
  </si>
  <si>
    <t>RG31A2M1  RTR</t>
  </si>
  <si>
    <t>2355-01-572-7980</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</si>
  <si>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James Haggerty PMO MRAP stated trailers can be used on MRAPS but are rarely if every used, thus fuel burn rates are not provided. ; [CONUS Config:  RG31A2M1 RTR ; 37500 lbs ; 275 hp engine ; 13.4 hp non-mobility load ] ; [Up-Armor Config:  RG31A2M1 RTR w/ EFP Armor +1386 lbs ; 38886 lbs ; 275 hp engine ; 13.4 hp non-mobility load ] ; [CONUS Config w/ Trailer:  ] ; [Up-Armor Config w/ Trailer:  ] ; </t>
  </si>
  <si>
    <t>YF550F</t>
  </si>
  <si>
    <t>M-ATV</t>
  </si>
  <si>
    <t>2355-01-575-9632</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</si>
  <si>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James Haggerty PMO MRAP stated trailers can be used on MRAPS but are rarely if every used, thus fuel burn rates are not provided.  All modeled same and based on Stryker data but scaled to engine and weight of M-ATV. AMSAA is looking for actual data, but was unavailable at time of delivery.  Best available estimate at this time. ; [CONUS Config:  M-ATV M1240 ; 37000 lbs ; 370 hp engine ; 13.4 hp non-mobility load ] ; [Up-Armor Config:  ] ; [CONUS Config w/ Trailer:  ] ; [Up-Armor Config w/ Trailer:  ] ; </t>
  </si>
  <si>
    <t>James Haggerty PMO MRAP stated trailers can be used on MRAPS but are rarely if every used, thus fuel burn rates are not provided.  All modeled same and based on Stryker data but scaled to engine power and weight of M-ATV. AMSAA is looking for actual data, but was unavailable at time of delivery.  Best available estimate at this time.</t>
  </si>
  <si>
    <t>YF558G</t>
  </si>
  <si>
    <t>Cougar 6x6 EOD</t>
  </si>
  <si>
    <t>2355-01-532-2174</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</si>
  <si>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James Haggerty PMO MRAP stated trailers can be used on MRAPS but are rarely if every used, thus fuel burn rates are not provided.  All modeled same and based on Stryker data but scaled to engine power and weight of Cougar 6x6 EOD. AMSAA is looking for actual data, but was unavailable at time of delivery. Best available estimate at this time.  ; [CONUS Config:  Cougar 6x6 EOD ; 52020 lbs ; 330 hp engine ; 13.4 hp non-mobility load ] ; [Up-Armor Config:  Cougar 6x6 EOD w/ EFP Armored +6500 lbs ; 58520 lbs ; 330 hp engine ; 13.4 hp non-mobility load ] ; [CONUS Config w/ Trailer:  ] ; [Up-Armor Config w/ Trailer:  ] ; </t>
  </si>
  <si>
    <t>James Haggerty PMO MRAP stated trailers can be used on MRAPS but are rarely if every used, thus fuel burn rates are not provided.   All modeled same and based on Stryker data but scaled to engine power and weight of Cougar 6x6 EOD. AMSAA is looking for actual data, but was unavailable at time of delivery.  Best available estimate at this time.</t>
  </si>
  <si>
    <t>Cougar 6x6 MK I</t>
  </si>
  <si>
    <t>2355-01-529-2246</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</si>
  <si>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James Haggerty PMO MRAP stated trailers can be used on MRAPS but are rarely if every used, thus fuel burn rates are not provided. All modeled same and based on Stryker data but scaled to engine power and weight of Cougar 6x6 MK I. AMSAA is looking for actual data, but was unavailable at time of delivery.  Best available estimate at this time. ; [CONUS Config:  Cougar 6x6 MK I ; 52020 lbs ; 330 hp engine ; 13.4 hp non-mobility load ] ; [Up-Armor Config:  Cougar 6x6 MK I w/ EFP Armored +6500 lbs ; 58520 lbs ; 330 hp engine ; 13.4 hp non-mobility load ] ; [CONUS Config w/ Trailer:  ] ; [Up-Armor Config w/ Trailer:  ] ; </t>
  </si>
  <si>
    <t>James Haggerty PMO MRAP stated trailers can be used on MRAPS but are rarely if every used, thus fuel burn rates are not provided.   All modeled same and based on Stryker data but scaled to engine power and weight of Cougar 6x6 MK I. AMSAA is looking for actual data, but was unavailable at time of delivery.  Best available estimate at this time.</t>
  </si>
  <si>
    <t>Z00386</t>
  </si>
  <si>
    <t>STATION SUPPORT GROUP (SSG): THAAD</t>
  </si>
  <si>
    <t>Z00399</t>
  </si>
  <si>
    <t>TRUCK TRACTOR: WITH HEAVY DUTY WINCH</t>
  </si>
  <si>
    <t xml:space="preserve"> </t>
  </si>
  <si>
    <t>M983A1</t>
  </si>
  <si>
    <t>Z00433</t>
  </si>
  <si>
    <t>ARMED: ROBOTIC VEH ASSAULT LIGHT ARV-A(L)</t>
  </si>
  <si>
    <t>Z00477</t>
  </si>
  <si>
    <t>TRUCK MTV DUMP: 10T W/E</t>
  </si>
  <si>
    <t>Z00539</t>
  </si>
  <si>
    <t>TRUCK DUMP: 10 TON W/W</t>
  </si>
  <si>
    <t>Z00963</t>
  </si>
  <si>
    <t>JOINT ASSAULT BRIDGE (JAB):</t>
  </si>
  <si>
    <t>Z01033</t>
  </si>
  <si>
    <t>ARMORED KNIGHT:</t>
  </si>
  <si>
    <t>Z01043</t>
  </si>
  <si>
    <t>TRUCK UTILITY: ECV TOW CARRIER W/IAP M1167A1</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</si>
  <si>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Not in TWVRMO Database, but will assume HMMWV ; [CONUS Config:  HMMWV ECV (Armament/Cargo) , 11700 lbs , 190 hp engine , 9.7 hp non-mobility load ;] ; [Up-Armor Config:  HMMWV ECV (Armament/Cargo) Armored , 14800 lbs , 190 hp engine , 9.7 hp non-mobility load ;] ; [CONUS Config w/ Trailer:  HMMWV ECV (Armament/Cargo) w/ Trailer , 15900 lbs , 190 hp engine , 9.7 hp non-mobility load ;] ; [Up-Armor Config w/ Trailer:  HMMWV ECV (Armament/Cargo) w/ Trailer Armored , 19000 lbs , 190 hp engine , 9.7 hp non-mobility load ;] ; </t>
  </si>
  <si>
    <t>Not in TWVRMO Database, but will assume HMMWV</t>
  </si>
  <si>
    <t>Z01092</t>
  </si>
  <si>
    <t>BREACHER COMPLEX OBSTACLE FULL TRACKED: ASSAULT XM1150</t>
  </si>
  <si>
    <t>XM1150</t>
  </si>
  <si>
    <t>Z01137</t>
  </si>
  <si>
    <t>COMBAT DOZER BLADE: (ABV)</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</si>
  <si>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Is this ABV or the Plow? ; [CONUS Config:  ] ; [Up-Armor Config:  ] ; [CONUS Config w/ Trailer:  ] ; [Up-Armor Config w/ Trailer:  ] ; </t>
  </si>
  <si>
    <t>Is the ABV or the Plow?</t>
  </si>
  <si>
    <t>Z01138</t>
  </si>
  <si>
    <t>FULL WIDTH MINE PLOW: (ABV)</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</si>
  <si>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Is this ABV or the blade? ; [CONUS Config:  ] ; [Up-Armor Config:  ] ; [CONUS Config w/ Trailer:  ] ; [Up-Armor Config w/ Trailer:  ] ; </t>
  </si>
  <si>
    <t>Is the ABV or the blade?</t>
  </si>
  <si>
    <t>Z01362</t>
  </si>
  <si>
    <t>ADMINISTRATION LOGISTICS VAN: AN/TSQ-185(V)1</t>
  </si>
  <si>
    <t>Z01393</t>
  </si>
  <si>
    <t>M3A3 BFIST WITH FS3:</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</si>
  <si>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Used M2A2 data but scaled to engine power and weight of M3A3. AMSAA is looking for actual data, but was unavailable at time of delivery.  Best available estimate at this time. ; [CONUS Config:  M3A3 ; 72000 lbs ; 600 hp engine ; 2.7 hp non-mobility load ] ; [Up-Armor Config:  M3A3 (Armor +7500 lbs AOA Armor) ; 79500 lbs ; 600 hp engine ; 9.7 hp non-mobility load ] ; [CONUS Config w/ Trailer:  ] ; [Up-Armor Config w/ Trailer:  ] ; </t>
  </si>
  <si>
    <t>Used M2A2 data but scaled to engine power and weight of M3A3. AMSAA is looking for actual data, but was unavailable at time of delivery.  This estimate is best at this time.</t>
  </si>
  <si>
    <t>Z01565</t>
  </si>
  <si>
    <t>TRUCK PALLETIZED: XM1075A1</t>
  </si>
  <si>
    <t>M1075A1</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</si>
  <si>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 [CONUS Config:  PLS @Test GVW (No Armor) w/o Trailer representing full supplies , 86500 lbs , 500 hp engine , 2.7 hp non-mobility load ;] ; [Up-Armor Config:  PLS @Test GVW w/o Trailer representing full supplies , 89266 lbs , 500 hp engine , 9.7 hp non-mobility load ;] ; [CONUS Config w/ Trailer:  PLS @Test GVW (No Armor) w/ Trailer@GVWR representing full supplies , 135500 lbs , 500 hp engine , 2.7 hp non-mobility load ;] ; [Up-Armor Config w/ Trailer:  PLS @Test GVW w/ Trailer@GVWR representing full supplies , 138266 lbs , 500 hp engine , 9.7 hp non-mobility load ;] ; </t>
  </si>
  <si>
    <t>Z01568</t>
  </si>
  <si>
    <t>TRUCK TRACTOR: XM1070A1</t>
  </si>
  <si>
    <t>M1070A1</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</si>
  <si>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 [CONUS Config:  HET w/ Trailer  without M1A2 (Approximated using PLS Data scaled to weight/engine power) , 86000 lbs , 500 hp engine , 2.7 hp non-mobility load ;] ; [Up-Armor Config:  HET w/ Trailer (w/ AOA) without M1A2 (Approximated using PLS Data scaled to weight/engine power) , 89703 lbs , 500 hp engine , 9.7 hp non-mobility load ;] ; [CONUS Config w/ Trailer:  HET w/ Trailer with M1A2 (Approximated using PLS Data scaled to weight/engine power) , 231400 lbs , 500 hp engine , 2.7 hp non-mobility load ;] ; [Up-Armor Config w/ Trailer:  HET w/ Trailer (w/ AOA) with M1A2 (Approximated using PLS Data scaled to weight/engine power) , 235103 lbs , 500 hp engine , 9.7 hp non-mobility load ;] ; </t>
  </si>
  <si>
    <t>Z01569</t>
  </si>
  <si>
    <t>TRUCK PALLETIZED: XM1074A1</t>
  </si>
  <si>
    <t>M1074A1</t>
  </si>
  <si>
    <t>Z16720</t>
  </si>
  <si>
    <t>COMMUNICATIONS VAN: AN/TSQ-XXX(V)1</t>
  </si>
  <si>
    <t>Z29184</t>
  </si>
  <si>
    <t>FUTURE OPERATIONS VAN: AN/TSQ-XXX(V)1</t>
  </si>
  <si>
    <t>Z30832</t>
  </si>
  <si>
    <t>CURRENT OPERATIONS VAN: AN/TSQ-186(V)1</t>
  </si>
  <si>
    <t>Z40403</t>
  </si>
  <si>
    <t>TRUCK AIR VEHICLE TRANSPORTER: (TUAV-SHADOW)</t>
  </si>
  <si>
    <t>Z42051</t>
  </si>
  <si>
    <t>MAINTENANCE VAN: AN/TSQ-XXX(V)1</t>
  </si>
  <si>
    <t>Z43692</t>
  </si>
  <si>
    <t>UNMANNED AERIAL VEHICLE LAUNCHER: (TUAV-SHADOW)</t>
  </si>
  <si>
    <t>Z82646</t>
  </si>
  <si>
    <t>THAAD LAUNCHER: (THAAD)</t>
  </si>
  <si>
    <t>Z93352</t>
  </si>
  <si>
    <t>TRUCK AIR VEHICLE TRANSPORTER HANDLER: (TAVTH) JTUAV</t>
  </si>
  <si>
    <t>493001U010006</t>
  </si>
  <si>
    <t>M942A2</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</si>
  <si>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 [CONUS Config:  M924A2 MTV Wrecker, 37170 lbs , 330 hp engine , 2.7 hp non-mobility load ;] ; [Up-Armor Config: M924A2 MTV Wrecker Armored , 40670 lbs , 330 hp engine , 9.7 hp non-mobility load ;] ; [CONUS Config w/ Trailer:  M924A2 MTV Wrecker w/ Trailer , 73170 lbs , 330 hp engine , 2.7 hp non-mobility load ;] ; [Up-Armor Config w/ Trailer:   M924A2 MTV Wrecker w/ Trailer Armored , 76670 lbs , 330 hp engine , 9.7 hp non-mobility load ;] ; </t>
  </si>
  <si>
    <t>Z93602</t>
  </si>
  <si>
    <t>TRUCK AIR VEHICLE TRANSPORTER: JTUAV</t>
  </si>
  <si>
    <t>A27808</t>
  </si>
  <si>
    <t>AIR VEHICLE TRANSPORTR: (TUAV-SHADOW)</t>
  </si>
  <si>
    <t>No Data Available</t>
  </si>
  <si>
    <t>S10059</t>
  </si>
  <si>
    <t>SEMITRAILER TANK: 5000 GAL BULK HAUL SELF-LOAD/UNLOAD W/E</t>
  </si>
  <si>
    <t>2330-01-155-0046</t>
  </si>
  <si>
    <t>WT01</t>
  </si>
  <si>
    <t>M967</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</si>
  <si>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7.0 mph (Approx using FM-34-130 Appendix B) , Terrain: Level, Soil (Silty Sand, NRMM Soil Group 4, Soil Strength 102 RCI)] ; [CONUS Config w/ Trailer:   (No Armor) w/ Trailer@GVWR  , 119076 lbs , 400 hp engine , 2.7 hp non-mobility load ;] ; [Up-Armor Config w/ Trailer:   GVWR representing full supplies , 127076 lbs , 400 hp engine , 9.7 hp non-mobility load ;] ; </t>
  </si>
  <si>
    <t>Towed by M915 - burn Rates given for M915 with Trailered tanker at full weight.</t>
  </si>
  <si>
    <t>2320-01-155-0048</t>
  </si>
  <si>
    <t>M969</t>
  </si>
  <si>
    <t>T55236</t>
  </si>
  <si>
    <t>TRUCK PALLETIZED LOADING: M1074A1</t>
  </si>
  <si>
    <t>T81874</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</si>
  <si>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 [CONUS Config:  PLS @Test GVW (No Armor) w/o Trailer representing full supplies , 86500 lbs , 500 hp engine , 2.7 hp non-mobility load ;] ; [Up-Armor Config:  PLS @Test GVW w/o Trailer representing full supplies , 89266 lbs , 500 hp engine , 9.7 hp non-mobility load ;] ; [CONUS Config w/ Trailer:  PLS @Test GVW (No Armor) w/ Trailer@GVWR representing full supplies , 135500 lbs , 500 hp engine , 2.7 hp non-mobility load ;] ; [Up-Armor Config w/ Trailer:  PLS @Test GVWw/ Trailer@GVWR representing full supplies , 138266 lbs , 500 hp engine , 9.7 hp non-mobility load ;] ; </t>
  </si>
  <si>
    <t>U31900</t>
  </si>
  <si>
    <t>UNMANED AERIAL VEHICLE LAUNCHER: (TUAV-SHADOW)</t>
  </si>
  <si>
    <t>Z00737</t>
  </si>
  <si>
    <t>Enhanced AN/TPQ-36 Counterfire Target Acquisition Radar EQ-36</t>
  </si>
  <si>
    <t>EQ-36</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</si>
  <si>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[CONUS Config w/ Trailer:   (No Armor) w/ Trailer@GVWR  , 23240 lbs , 330 hp engine , 2.7 hp non-mobility load ;] ; [Up-Armor Config w/ Trailer:   GVWR representing full supplies , 28440 lbs , 330 hp engine , 9.7 hp non-mobility load ;] ; </t>
  </si>
  <si>
    <t>This is a Trailer Item, Towed by FMTV M1148</t>
  </si>
  <si>
    <t>D10741</t>
  </si>
  <si>
    <t>CARRIER 107 MILLIMETER MORTAR: SELF PROPELLED (LESS MORTAR)</t>
  </si>
  <si>
    <t>5930-00-548-5311</t>
  </si>
  <si>
    <t>AA02</t>
  </si>
  <si>
    <t>M106A2</t>
  </si>
  <si>
    <t xml:space="preserve">DATA PRODUCED USING AMSAA FUEL CONSUMPTION PREDICTION METHODOLOGY" ; [Primary Road: Speed: 28.3 mph (Approx using FM-34-130 Appendix B) , Terrain: Level Paved (Freeway, Highway)] ; [Secondary Road: Speed: 23.1 mph (Approx using FM-34-130 Appendix B) , Terrain: Level Paved (Less Improved)] ; [X-Country: Speed: 12.9 mph (Approx using FM-34-130 Appendix B) , Terrain: Level, Soil (Silty Sand, NRMM Soil Group 4, Soil Strength 102 RCI)] ;  ; [CONUS Config:   27040 lbs , 215 hp engine , 2.7 hp non-mobility load ;] ; [Up-Armor Config: 33040 lbs , 215 hp engine , 9.7 hp non-mobility load ;] ; [CONUS Config w/ Trailer:  31040 lbs , 215 hp engine , 2.7 hp non-mobility load ;] ; [Up-Armor Config w/ Trailer:   37040 lbs , 215 hp engine , 9.7 hp non-mobility load ;] ; </t>
  </si>
  <si>
    <t>A70576</t>
  </si>
  <si>
    <t>M3A3 WFS3</t>
  </si>
  <si>
    <t>Qty</t>
  </si>
  <si>
    <t>Tank/Gal</t>
  </si>
  <si>
    <t>Burn Rate</t>
  </si>
  <si>
    <t>H+1</t>
  </si>
  <si>
    <t>H+2</t>
  </si>
  <si>
    <t>H+3</t>
  </si>
  <si>
    <t>H+4</t>
  </si>
  <si>
    <t>H+5</t>
  </si>
  <si>
    <t>H+6</t>
  </si>
  <si>
    <t>H+7</t>
  </si>
  <si>
    <t>H+8</t>
  </si>
  <si>
    <t>H+9</t>
  </si>
  <si>
    <t>H+10</t>
  </si>
  <si>
    <t>H+11</t>
  </si>
  <si>
    <t>H+12</t>
  </si>
  <si>
    <t>H+13</t>
  </si>
  <si>
    <t>H+14</t>
  </si>
  <si>
    <t>H+15</t>
  </si>
  <si>
    <t>H-hour 100%</t>
  </si>
  <si>
    <t>Secondary Rd</t>
  </si>
  <si>
    <t>Primary Rd</t>
  </si>
  <si>
    <t>Cross Country</t>
  </si>
  <si>
    <t>Adjust the LIN and Qty in the light green boxes to change the burn rate table</t>
  </si>
  <si>
    <t>All Systems</t>
  </si>
  <si>
    <t>Hybrid</t>
  </si>
  <si>
    <t>239mi</t>
  </si>
  <si>
    <t>1705 gal</t>
  </si>
  <si>
    <t>1470mi</t>
  </si>
  <si>
    <t>156 gal</t>
  </si>
  <si>
    <t>780mi</t>
  </si>
  <si>
    <t>1850 gal</t>
  </si>
  <si>
    <t>1535mi</t>
  </si>
  <si>
    <t>2480 gal</t>
  </si>
  <si>
    <t xml:space="preserve">Gen Burn rate </t>
  </si>
  <si>
    <t>60K</t>
  </si>
  <si>
    <t>30K</t>
  </si>
  <si>
    <t>15K</t>
  </si>
  <si>
    <t>10K</t>
  </si>
  <si>
    <t>5K</t>
  </si>
  <si>
    <t>3K</t>
  </si>
  <si>
    <t>2K</t>
  </si>
  <si>
    <t>Gal/Hr</t>
  </si>
  <si>
    <t>Capacity</t>
  </si>
  <si>
    <t>hrs/tank</t>
  </si>
  <si>
    <t xml:space="preserve">Cargo area </t>
  </si>
  <si>
    <t>Nome</t>
  </si>
  <si>
    <t>Length</t>
  </si>
  <si>
    <t>Width</t>
  </si>
  <si>
    <t>Max Tons</t>
  </si>
  <si>
    <t>Max hight</t>
  </si>
  <si>
    <t>Cube</t>
  </si>
  <si>
    <t>Pallets (40"x48")</t>
  </si>
  <si>
    <t>463L Pallet</t>
  </si>
  <si>
    <t>4-6</t>
  </si>
  <si>
    <t>LHS</t>
  </si>
  <si>
    <t>8-10</t>
  </si>
  <si>
    <t>Trailer 22.5ton</t>
  </si>
  <si>
    <t>M871</t>
  </si>
  <si>
    <t>S70027</t>
  </si>
  <si>
    <t>Trailer 34ton</t>
  </si>
  <si>
    <t>M872</t>
  </si>
  <si>
    <t>S70159</t>
  </si>
  <si>
    <t>18-20</t>
  </si>
  <si>
    <t>12644 gal</t>
  </si>
  <si>
    <t>425mi</t>
  </si>
  <si>
    <t>6300 gal</t>
  </si>
  <si>
    <t>1202mi</t>
  </si>
  <si>
    <t>3200 gal</t>
  </si>
  <si>
    <t>1356mi</t>
  </si>
  <si>
    <t>514 gal</t>
  </si>
  <si>
    <t>4hr burn</t>
  </si>
  <si>
    <t>8hr burn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</si>
</sst>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000000000"/>
    <numFmt numFmtId="166" formatCode="0.0%"/>
  </numFmts>
  <fonts count="20" x14ac:knownFonts="1">
    <font>
      <sz val="10"/>
      <name val="Arial"/>
    </font>
    <font>
      <sz val="10"/>
      <name val="Arial"/>
    </font>
    <font>
      <b/>
      <sz val="10"/>
      <name val="Arial"/>
    </font>
    <font>
      <u/>
      <sz val="10"/>
      <color theme="10"/>
      <name val="Arial"/>
    </font>
    <font>
      <u/>
      <sz val="10"/>
      <color theme="11"/>
      <name val="Arial"/>
    </font>
    <font>
      <sz val="8"/>
      <name val="Arial"/>
      <family val="2"/>
    </font>
    <font>
      <b/>
      <sz val="8"/>
      <color indexed="9"/>
      <name val="Arial"/>
      <family val="2"/>
    </font>
    <font>
      <b/>
      <sz val="8"/>
      <name val="Arial"/>
      <family val="2"/>
    </font>
    <font>
      <sz val="10"/>
      <color indexed="8"/>
      <name val="Arial"/>
      <family val="2"/>
    </font>
    <font>
      <sz val="8"/>
      <color indexed="8"/>
      <name val="Arial"/>
      <family val="2"/>
    </font>
    <font>
      <sz val="8"/>
      <color theme="1"/>
      <name val="Arial"/>
      <family val="2"/>
    </font>
    <font>
      <sz val="10"/>
      <name val="Tahoma"/>
      <family val="2"/>
    </font>
    <font>
      <b/>
      <sz val="12"/>
      <color indexed="81"/>
      <name val="Tahoma"/>
      <family val="2"/>
    </font>
    <font>
      <sz val="12"/>
      <color indexed="81"/>
      <name val="Tahoma"/>
      <family val="2"/>
    </font>
    <font>
      <b/>
      <sz val="11"/>
      <name val="Arial"/>
    </font>
    <font>
      <b/>
      <sz val="14"/>
      <name val="Arial"/>
    </font>
    <font>
      <sz val="11"/>
      <color theme="1"/>
      <name val="Calibri"/>
      <family val="2"/>
      <scheme val="minor"/>
    </font>
    <font>
      <b/>
      <sz val="11"/>
      <color theme="1"/>
      <name val="Calibri"/>
      <family val="2"/>
      <scheme val="minor"/>
    </font>
    <font>
      <sz val="9"/>
      <color indexed="81"/>
      <name val="Arial"/>
      <family val="2"/>
    </font>
    <font>
      <b/>
      <sz val="9"/>
      <color indexed="81"/>
      <name val="Arial"/>
      <family val="2"/>
    </font>
  </fonts>
  <fills count="9">
    <fill>
      <patternFill patternType="none"/>
    </fill>
    <fill>
      <patternFill patternType="gray125"/>
    </fill>
    <fill>
      <patternFill patternType="solid">
        <fgColor rgb="FFCCFFCC"/>
        <bgColor indexed="64"/>
      </patternFill>
    </fill>
    <fill>
      <patternFill patternType="solid">
        <fgColor theme="3" tint="0.59999389629810485"/>
        <bgColor indexed="64"/>
      </patternFill>
    </fill>
    <fill>
      <patternFill patternType="solid">
        <fgColor rgb="FFC00000"/>
        <bgColor indexed="64"/>
      </patternFill>
    </fill>
    <fill>
      <patternFill patternType="solid">
        <fgColor rgb="FFFFFF00"/>
        <bgColor indexed="64"/>
      </patternFill>
    </fill>
    <fill>
      <patternFill patternType="solid">
        <fgColor indexed="55"/>
        <bgColor indexed="64"/>
      </patternFill>
    </fill>
    <fill>
      <patternFill patternType="solid">
        <fgColor indexed="23"/>
        <bgColor indexed="64"/>
      </patternFill>
    </fill>
    <fill>
      <patternFill patternType="solid">
        <fgColor theme="6" tint="0.59999389629810485"/>
        <bgColor indexed="64"/>
      </patternFill>
    </fill>
  </fills>
  <borders count="72">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thin">
        <color auto="1"/>
      </bottom>
      <diagonal/>
    </border>
    <border>
      <left/>
      <right style="medium">
        <color auto="1"/>
      </right>
      <top style="medium">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style="medium">
        <color auto="1"/>
      </bottom>
      <diagonal/>
    </border>
    <border>
      <left style="thin">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bottom style="thin">
        <color auto="1"/>
      </bottom>
      <diagonal/>
    </border>
    <border>
      <left style="thin">
        <color auto="1"/>
      </left>
      <right style="thin">
        <color auto="1"/>
      </right>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diagonal/>
    </border>
    <border>
      <left style="medium">
        <color auto="1"/>
      </left>
      <right style="medium">
        <color auto="1"/>
      </right>
      <top style="thin">
        <color auto="1"/>
      </top>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medium">
        <color auto="1"/>
      </right>
      <top style="thick">
        <color auto="1"/>
      </top>
      <bottom style="thin">
        <color auto="1"/>
      </bottom>
      <diagonal/>
    </border>
    <border>
      <left style="medium">
        <color auto="1"/>
      </left>
      <right style="thin">
        <color auto="1"/>
      </right>
      <top style="thick">
        <color auto="1"/>
      </top>
      <bottom style="thin">
        <color auto="1"/>
      </bottom>
      <diagonal/>
    </border>
    <border>
      <left style="thin">
        <color auto="1"/>
      </left>
      <right/>
      <top style="thick">
        <color auto="1"/>
      </top>
      <bottom style="thin">
        <color auto="1"/>
      </bottom>
      <diagonal/>
    </border>
    <border>
      <left/>
      <right style="thin">
        <color auto="1"/>
      </right>
      <top style="thick">
        <color auto="1"/>
      </top>
      <bottom style="thin">
        <color auto="1"/>
      </bottom>
      <diagonal/>
    </border>
    <border>
      <left style="medium">
        <color auto="1"/>
      </left>
      <right style="medium">
        <color auto="1"/>
      </right>
      <top style="thick">
        <color auto="1"/>
      </top>
      <bottom style="thin">
        <color auto="1"/>
      </bottom>
      <diagonal/>
    </border>
    <border>
      <left style="medium">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medium">
        <color auto="1"/>
      </left>
      <right style="thick">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medium">
        <color auto="1"/>
      </left>
      <right style="thick">
        <color auto="1"/>
      </right>
      <top/>
      <bottom/>
      <diagonal/>
    </border>
    <border>
      <left style="thick">
        <color auto="1"/>
      </left>
      <right style="thin">
        <color auto="1"/>
      </right>
      <top style="thin">
        <color auto="1"/>
      </top>
      <bottom/>
      <diagonal/>
    </border>
    <border>
      <left/>
      <right style="thin">
        <color auto="1"/>
      </right>
      <top style="thin">
        <color auto="1"/>
      </top>
      <bottom/>
      <diagonal/>
    </border>
    <border>
      <left style="medium">
        <color auto="1"/>
      </left>
      <right style="thick">
        <color auto="1"/>
      </right>
      <top style="thin">
        <color auto="1"/>
      </top>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medium">
        <color auto="1"/>
      </left>
      <right style="thin">
        <color auto="1"/>
      </right>
      <top style="thin">
        <color auto="1"/>
      </top>
      <bottom style="thick">
        <color auto="1"/>
      </bottom>
      <diagonal/>
    </border>
    <border>
      <left style="thin">
        <color auto="1"/>
      </left>
      <right/>
      <top style="thin">
        <color auto="1"/>
      </top>
      <bottom style="thick">
        <color auto="1"/>
      </bottom>
      <diagonal/>
    </border>
    <border>
      <left style="medium">
        <color auto="1"/>
      </left>
      <right/>
      <top style="thin">
        <color auto="1"/>
      </top>
      <bottom style="thick">
        <color auto="1"/>
      </bottom>
      <diagonal/>
    </border>
    <border>
      <left/>
      <right style="thin">
        <color auto="1"/>
      </right>
      <top style="thin">
        <color auto="1"/>
      </top>
      <bottom style="thick">
        <color auto="1"/>
      </bottom>
      <diagonal/>
    </border>
    <border>
      <left style="thin">
        <color auto="1"/>
      </left>
      <right style="medium">
        <color auto="1"/>
      </right>
      <top style="thin">
        <color auto="1"/>
      </top>
      <bottom style="thick">
        <color auto="1"/>
      </bottom>
      <diagonal/>
    </border>
    <border>
      <left style="medium">
        <color auto="1"/>
      </left>
      <right style="medium">
        <color auto="1"/>
      </right>
      <top style="thin">
        <color auto="1"/>
      </top>
      <bottom style="thick">
        <color auto="1"/>
      </bottom>
      <diagonal/>
    </border>
    <border>
      <left style="medium">
        <color auto="1"/>
      </left>
      <right style="thick">
        <color auto="1"/>
      </right>
      <top style="thin">
        <color auto="1"/>
      </top>
      <bottom style="thick">
        <color auto="1"/>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80">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8" fillId="0" borderId="0"/>
    <xf numFmtId="0" fontId="8" fillId="0" borderId="0"/>
    <xf numFmtId="0" fontId="16"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92">
    <xf numFmtId="0" fontId="1" fillId="0" borderId="0" xfId="0" applyFont="1"/>
    <xf numFmtId="0" fontId="0" fillId="0" borderId="0" xfId="0" applyFont="1"/>
    <xf numFmtId="0" fontId="1" fillId="0" borderId="0" xfId="0" applyFont="1" applyAlignment="1">
      <alignment horizontal="center"/>
    </xf>
    <xf numFmtId="0" fontId="2" fillId="4" borderId="0" xfId="0" applyFont="1" applyFill="1" applyAlignment="1">
      <alignment horizontal="left" vertical="center"/>
    </xf>
    <xf numFmtId="0" fontId="2" fillId="0" borderId="0" xfId="0" applyFont="1" applyFill="1" applyAlignment="1">
      <alignment horizontal="left" vertical="center"/>
    </xf>
    <xf numFmtId="0" fontId="2" fillId="5" borderId="0" xfId="0" applyFont="1" applyFill="1" applyAlignment="1">
      <alignment horizontal="left" vertical="center"/>
    </xf>
    <xf numFmtId="0" fontId="0" fillId="0" borderId="0" xfId="0"/>
    <xf numFmtId="0" fontId="1" fillId="0" borderId="0" xfId="0" applyFont="1" applyFill="1" applyAlignment="1">
      <alignment horizontal="left" vertical="center"/>
    </xf>
    <xf numFmtId="0" fontId="6" fillId="7" borderId="4" xfId="0" applyFont="1" applyFill="1" applyBorder="1" applyAlignment="1">
      <alignment horizontal="center" vertical="top" wrapText="1"/>
    </xf>
    <xf numFmtId="0" fontId="6" fillId="7" borderId="5" xfId="0" applyFont="1" applyFill="1" applyBorder="1" applyAlignment="1">
      <alignment horizontal="center" vertical="top" wrapText="1"/>
    </xf>
    <xf numFmtId="0" fontId="6" fillId="7" borderId="7" xfId="0" applyFont="1" applyFill="1" applyBorder="1" applyAlignment="1">
      <alignment horizontal="center" vertical="top" wrapText="1"/>
    </xf>
    <xf numFmtId="0" fontId="5" fillId="6" borderId="8" xfId="0" applyFont="1" applyFill="1" applyBorder="1" applyAlignment="1">
      <alignment horizontal="center" vertical="top" wrapText="1"/>
    </xf>
    <xf numFmtId="0" fontId="7" fillId="6" borderId="9" xfId="0" applyFont="1" applyFill="1" applyBorder="1" applyAlignment="1">
      <alignment horizontal="center" vertical="top" wrapText="1"/>
    </xf>
    <xf numFmtId="0" fontId="7" fillId="6" borderId="10" xfId="0" applyFont="1" applyFill="1" applyBorder="1" applyAlignment="1">
      <alignment horizontal="center" vertical="top" wrapText="1"/>
    </xf>
    <xf numFmtId="0" fontId="6" fillId="7" borderId="9" xfId="0" applyFont="1" applyFill="1" applyBorder="1" applyAlignment="1">
      <alignment horizontal="center" vertical="top" wrapText="1"/>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14" xfId="0" applyFont="1" applyFill="1" applyBorder="1" applyAlignment="1">
      <alignment horizontal="center" vertical="top" wrapText="1"/>
    </xf>
    <xf numFmtId="0" fontId="7" fillId="6" borderId="11" xfId="0" applyFont="1" applyFill="1" applyBorder="1" applyAlignment="1">
      <alignment horizontal="center" vertical="top" wrapText="1"/>
    </xf>
    <xf numFmtId="0" fontId="5" fillId="0" borderId="15" xfId="0" applyFont="1" applyFill="1" applyBorder="1" applyAlignment="1">
      <alignment horizontal="left"/>
    </xf>
    <xf numFmtId="0" fontId="5" fillId="0" borderId="16" xfId="0" applyFont="1" applyFill="1" applyBorder="1" applyAlignment="1">
      <alignment horizontal="left" wrapText="1"/>
    </xf>
    <xf numFmtId="0" fontId="5" fillId="0" borderId="16" xfId="0" applyFont="1" applyFill="1" applyBorder="1" applyAlignment="1">
      <alignment horizontal="left"/>
    </xf>
    <xf numFmtId="0" fontId="5" fillId="0" borderId="17" xfId="0" applyFont="1" applyFill="1" applyBorder="1" applyAlignment="1">
      <alignment horizontal="left"/>
    </xf>
    <xf numFmtId="164" fontId="5" fillId="0" borderId="15" xfId="0" applyNumberFormat="1" applyFont="1" applyFill="1" applyBorder="1" applyAlignment="1">
      <alignment horizontal="left"/>
    </xf>
    <xf numFmtId="164" fontId="5" fillId="0" borderId="16" xfId="0" applyNumberFormat="1" applyFont="1" applyFill="1" applyBorder="1" applyAlignment="1">
      <alignment horizontal="left"/>
    </xf>
    <xf numFmtId="164" fontId="5" fillId="0" borderId="17" xfId="0" applyNumberFormat="1" applyFont="1" applyFill="1" applyBorder="1" applyAlignment="1">
      <alignment horizontal="left"/>
    </xf>
    <xf numFmtId="164" fontId="5" fillId="0" borderId="18" xfId="0" applyNumberFormat="1" applyFont="1" applyFill="1" applyBorder="1" applyAlignment="1">
      <alignment horizontal="left"/>
    </xf>
    <xf numFmtId="164" fontId="5" fillId="0" borderId="15" xfId="0" applyNumberFormat="1" applyFont="1" applyFill="1" applyBorder="1" applyAlignment="1">
      <alignment horizontal="left" wrapText="1"/>
    </xf>
    <xf numFmtId="164" fontId="5" fillId="0" borderId="19" xfId="0" applyNumberFormat="1" applyFont="1" applyFill="1" applyBorder="1" applyAlignment="1">
      <alignment horizontal="left"/>
    </xf>
    <xf numFmtId="0" fontId="5" fillId="0" borderId="18" xfId="0" applyFont="1" applyFill="1" applyBorder="1" applyAlignment="1">
      <alignment horizontal="left"/>
    </xf>
    <xf numFmtId="0" fontId="5" fillId="0" borderId="20" xfId="0" applyFont="1" applyFill="1" applyBorder="1" applyAlignment="1">
      <alignment horizontal="left" wrapText="1"/>
    </xf>
    <xf numFmtId="0" fontId="5" fillId="0" borderId="21" xfId="0" applyFont="1" applyFill="1" applyBorder="1" applyAlignment="1">
      <alignment horizontal="left" wrapText="1"/>
    </xf>
    <xf numFmtId="0" fontId="5" fillId="0" borderId="22" xfId="0" applyFont="1" applyFill="1" applyBorder="1" applyAlignment="1">
      <alignment horizontal="left" wrapText="1"/>
    </xf>
    <xf numFmtId="0" fontId="5" fillId="0" borderId="22" xfId="0" applyFont="1" applyFill="1" applyBorder="1" applyAlignment="1">
      <alignment horizontal="left"/>
    </xf>
    <xf numFmtId="0" fontId="5" fillId="0" borderId="21" xfId="0" applyFont="1" applyFill="1" applyBorder="1" applyAlignment="1">
      <alignment horizontal="left"/>
    </xf>
    <xf numFmtId="0" fontId="5" fillId="0" borderId="23" xfId="0" applyFont="1" applyFill="1" applyBorder="1" applyAlignment="1">
      <alignment horizontal="left"/>
    </xf>
    <xf numFmtId="164" fontId="5" fillId="0" borderId="21" xfId="0" applyNumberFormat="1" applyFont="1" applyFill="1" applyBorder="1" applyAlignment="1">
      <alignment horizontal="left"/>
    </xf>
    <xf numFmtId="164" fontId="5" fillId="0" borderId="22" xfId="0" applyNumberFormat="1" applyFont="1" applyFill="1" applyBorder="1" applyAlignment="1">
      <alignment horizontal="left"/>
    </xf>
    <xf numFmtId="164" fontId="5" fillId="0" borderId="23" xfId="0" applyNumberFormat="1" applyFont="1" applyFill="1" applyBorder="1" applyAlignment="1">
      <alignment horizontal="left"/>
    </xf>
    <xf numFmtId="164" fontId="5" fillId="0" borderId="24" xfId="0" applyNumberFormat="1" applyFont="1" applyFill="1" applyBorder="1" applyAlignment="1">
      <alignment horizontal="left"/>
    </xf>
    <xf numFmtId="164" fontId="5" fillId="0" borderId="21" xfId="0" applyNumberFormat="1" applyFont="1" applyFill="1" applyBorder="1" applyAlignment="1">
      <alignment horizontal="left" wrapText="1"/>
    </xf>
    <xf numFmtId="164" fontId="5" fillId="0" borderId="25" xfId="0" applyNumberFormat="1" applyFont="1" applyFill="1" applyBorder="1" applyAlignment="1">
      <alignment horizontal="left"/>
    </xf>
    <xf numFmtId="0" fontId="5" fillId="0" borderId="24" xfId="0" applyFont="1" applyFill="1" applyBorder="1" applyAlignment="1">
      <alignment horizontal="left"/>
    </xf>
    <xf numFmtId="0" fontId="5" fillId="0" borderId="25" xfId="0" applyFont="1" applyFill="1" applyBorder="1" applyAlignment="1">
      <alignment horizontal="left"/>
    </xf>
    <xf numFmtId="0" fontId="5" fillId="0" borderId="26" xfId="0" applyFont="1" applyFill="1" applyBorder="1" applyAlignment="1">
      <alignment horizontal="left" wrapText="1"/>
    </xf>
    <xf numFmtId="165" fontId="5" fillId="0" borderId="22" xfId="0" applyNumberFormat="1" applyFont="1" applyFill="1" applyBorder="1" applyAlignment="1">
      <alignment horizontal="left"/>
    </xf>
    <xf numFmtId="0" fontId="5" fillId="0" borderId="27" xfId="0" applyFont="1" applyFill="1" applyBorder="1" applyAlignment="1">
      <alignment horizontal="left"/>
    </xf>
    <xf numFmtId="165" fontId="5" fillId="0" borderId="22" xfId="0" applyNumberFormat="1" applyFont="1" applyFill="1" applyBorder="1" applyAlignment="1">
      <alignment horizontal="left" wrapText="1"/>
    </xf>
    <xf numFmtId="165" fontId="5" fillId="0" borderId="22" xfId="0" quotePrefix="1" applyNumberFormat="1" applyFont="1" applyFill="1" applyBorder="1" applyAlignment="1">
      <alignment horizontal="left"/>
    </xf>
    <xf numFmtId="0" fontId="5" fillId="0" borderId="27" xfId="0" applyFont="1" applyFill="1" applyBorder="1" applyAlignment="1">
      <alignment horizontal="left" wrapText="1"/>
    </xf>
    <xf numFmtId="164" fontId="5" fillId="0" borderId="28" xfId="0" applyNumberFormat="1" applyFont="1" applyFill="1" applyBorder="1" applyAlignment="1">
      <alignment horizontal="left"/>
    </xf>
    <xf numFmtId="0" fontId="5" fillId="0" borderId="22" xfId="0" applyFont="1" applyBorder="1" applyAlignment="1">
      <alignment horizontal="left"/>
    </xf>
    <xf numFmtId="0" fontId="5" fillId="0" borderId="23" xfId="0" applyFont="1" applyFill="1" applyBorder="1" applyAlignment="1">
      <alignment horizontal="left" wrapText="1"/>
    </xf>
    <xf numFmtId="0" fontId="5" fillId="0" borderId="15" xfId="0" applyFont="1" applyFill="1" applyBorder="1" applyAlignment="1">
      <alignment horizontal="left" wrapText="1"/>
    </xf>
    <xf numFmtId="0" fontId="5" fillId="0" borderId="29" xfId="0" applyFont="1" applyFill="1" applyBorder="1" applyAlignment="1">
      <alignment horizontal="left" wrapText="1"/>
    </xf>
    <xf numFmtId="0" fontId="5" fillId="0" borderId="17" xfId="0" applyFont="1" applyFill="1" applyBorder="1" applyAlignment="1">
      <alignment horizontal="left" wrapText="1"/>
    </xf>
    <xf numFmtId="164" fontId="5" fillId="0" borderId="27" xfId="0" applyNumberFormat="1" applyFont="1" applyFill="1" applyBorder="1" applyAlignment="1">
      <alignment horizontal="left"/>
    </xf>
    <xf numFmtId="165" fontId="5" fillId="0" borderId="16" xfId="0" applyNumberFormat="1" applyFont="1" applyFill="1" applyBorder="1" applyAlignment="1">
      <alignment horizontal="left"/>
    </xf>
    <xf numFmtId="0" fontId="5" fillId="0" borderId="30" xfId="0" applyFont="1" applyFill="1" applyBorder="1" applyAlignment="1">
      <alignment horizontal="left" wrapText="1"/>
    </xf>
    <xf numFmtId="0" fontId="5" fillId="0" borderId="31" xfId="0" applyFont="1" applyFill="1" applyBorder="1" applyAlignment="1">
      <alignment horizontal="left" wrapText="1"/>
    </xf>
    <xf numFmtId="165" fontId="5" fillId="0" borderId="31" xfId="0" quotePrefix="1" applyNumberFormat="1" applyFont="1" applyFill="1" applyBorder="1" applyAlignment="1">
      <alignment horizontal="left"/>
    </xf>
    <xf numFmtId="0" fontId="5" fillId="0" borderId="31" xfId="0" applyFont="1" applyFill="1" applyBorder="1" applyAlignment="1">
      <alignment horizontal="left"/>
    </xf>
    <xf numFmtId="0" fontId="5" fillId="0" borderId="30" xfId="0" applyFont="1" applyFill="1" applyBorder="1" applyAlignment="1">
      <alignment horizontal="left"/>
    </xf>
    <xf numFmtId="0" fontId="5" fillId="0" borderId="32" xfId="0" applyFont="1" applyFill="1" applyBorder="1" applyAlignment="1">
      <alignment horizontal="left"/>
    </xf>
    <xf numFmtId="164" fontId="5" fillId="0" borderId="30" xfId="0" applyNumberFormat="1" applyFont="1" applyFill="1" applyBorder="1" applyAlignment="1">
      <alignment horizontal="left"/>
    </xf>
    <xf numFmtId="164" fontId="5" fillId="0" borderId="31" xfId="0" applyNumberFormat="1" applyFont="1" applyFill="1" applyBorder="1" applyAlignment="1">
      <alignment horizontal="left"/>
    </xf>
    <xf numFmtId="164" fontId="5" fillId="0" borderId="33" xfId="0" applyNumberFormat="1" applyFont="1" applyFill="1" applyBorder="1" applyAlignment="1">
      <alignment horizontal="left"/>
    </xf>
    <xf numFmtId="164" fontId="5" fillId="0" borderId="30" xfId="0" applyNumberFormat="1" applyFont="1" applyFill="1" applyBorder="1" applyAlignment="1">
      <alignment horizontal="left" wrapText="1"/>
    </xf>
    <xf numFmtId="164" fontId="5" fillId="0" borderId="32" xfId="0" applyNumberFormat="1" applyFont="1" applyFill="1" applyBorder="1" applyAlignment="1">
      <alignment horizontal="left"/>
    </xf>
    <xf numFmtId="0" fontId="5" fillId="0" borderId="33" xfId="0" applyFont="1" applyFill="1" applyBorder="1" applyAlignment="1">
      <alignment horizontal="left"/>
    </xf>
    <xf numFmtId="0" fontId="5" fillId="0" borderId="34" xfId="0" applyFont="1" applyFill="1" applyBorder="1" applyAlignment="1">
      <alignment horizontal="left" wrapText="1"/>
    </xf>
    <xf numFmtId="0" fontId="5" fillId="0" borderId="32" xfId="0" applyFont="1" applyFill="1" applyBorder="1" applyAlignment="1">
      <alignment horizontal="left" wrapText="1"/>
    </xf>
    <xf numFmtId="0" fontId="9" fillId="0" borderId="35" xfId="33" applyFont="1" applyFill="1" applyBorder="1" applyAlignment="1">
      <alignment horizontal="left" wrapText="1"/>
    </xf>
    <xf numFmtId="0" fontId="9" fillId="0" borderId="36" xfId="34" applyFont="1" applyFill="1" applyBorder="1" applyAlignment="1">
      <alignment horizontal="left" wrapText="1"/>
    </xf>
    <xf numFmtId="0" fontId="5" fillId="0" borderId="36" xfId="0" applyFont="1" applyFill="1" applyBorder="1" applyAlignment="1">
      <alignment horizontal="left"/>
    </xf>
    <xf numFmtId="0" fontId="5" fillId="0" borderId="36" xfId="34" applyFont="1" applyFill="1" applyBorder="1" applyAlignment="1">
      <alignment horizontal="left" wrapText="1"/>
    </xf>
    <xf numFmtId="0" fontId="5" fillId="0" borderId="37" xfId="34" applyFont="1" applyFill="1" applyBorder="1" applyAlignment="1">
      <alignment horizontal="left" wrapText="1"/>
    </xf>
    <xf numFmtId="0" fontId="9" fillId="0" borderId="38" xfId="34" applyFont="1" applyFill="1" applyBorder="1" applyAlignment="1">
      <alignment horizontal="left" wrapText="1"/>
    </xf>
    <xf numFmtId="0" fontId="10" fillId="0" borderId="36" xfId="0" applyFont="1" applyFill="1" applyBorder="1" applyAlignment="1">
      <alignment horizontal="left"/>
    </xf>
    <xf numFmtId="0" fontId="10" fillId="0" borderId="39" xfId="0" applyFont="1" applyFill="1" applyBorder="1" applyAlignment="1">
      <alignment horizontal="left"/>
    </xf>
    <xf numFmtId="0" fontId="5" fillId="0" borderId="38" xfId="0" applyFont="1" applyFill="1" applyBorder="1" applyAlignment="1">
      <alignment horizontal="left"/>
    </xf>
    <xf numFmtId="0" fontId="5" fillId="0" borderId="37" xfId="0" applyFont="1" applyFill="1" applyBorder="1" applyAlignment="1">
      <alignment horizontal="left"/>
    </xf>
    <xf numFmtId="0" fontId="5" fillId="0" borderId="40" xfId="0" applyFont="1" applyFill="1" applyBorder="1" applyAlignment="1">
      <alignment horizontal="left"/>
    </xf>
    <xf numFmtId="0" fontId="5" fillId="0" borderId="39" xfId="0" applyFont="1" applyFill="1" applyBorder="1" applyAlignment="1">
      <alignment horizontal="left"/>
    </xf>
    <xf numFmtId="0" fontId="5" fillId="0" borderId="38" xfId="0" applyFont="1" applyFill="1" applyBorder="1" applyAlignment="1">
      <alignment horizontal="left" wrapText="1"/>
    </xf>
    <xf numFmtId="0" fontId="5" fillId="0" borderId="41" xfId="0" applyFont="1" applyFill="1" applyBorder="1" applyAlignment="1">
      <alignment horizontal="left" wrapText="1"/>
    </xf>
    <xf numFmtId="0" fontId="5" fillId="0" borderId="42" xfId="0" applyFont="1" applyFill="1" applyBorder="1" applyAlignment="1">
      <alignment horizontal="left" wrapText="1"/>
    </xf>
    <xf numFmtId="0" fontId="9" fillId="0" borderId="43" xfId="33" applyFont="1" applyFill="1" applyBorder="1" applyAlignment="1">
      <alignment horizontal="left" wrapText="1"/>
    </xf>
    <xf numFmtId="0" fontId="9" fillId="0" borderId="22" xfId="34" applyFont="1" applyFill="1" applyBorder="1" applyAlignment="1">
      <alignment horizontal="left" wrapText="1"/>
    </xf>
    <xf numFmtId="0" fontId="5" fillId="0" borderId="22" xfId="34" applyFont="1" applyFill="1" applyBorder="1" applyAlignment="1">
      <alignment horizontal="left" wrapText="1"/>
    </xf>
    <xf numFmtId="0" fontId="5" fillId="0" borderId="23" xfId="34" applyFont="1" applyFill="1" applyBorder="1" applyAlignment="1">
      <alignment horizontal="left" wrapText="1"/>
    </xf>
    <xf numFmtId="0" fontId="9" fillId="0" borderId="21" xfId="34" applyFont="1" applyFill="1" applyBorder="1" applyAlignment="1">
      <alignment horizontal="left" wrapText="1"/>
    </xf>
    <xf numFmtId="0" fontId="10" fillId="0" borderId="22" xfId="0" applyFont="1" applyFill="1" applyBorder="1" applyAlignment="1">
      <alignment horizontal="left"/>
    </xf>
    <xf numFmtId="0" fontId="10" fillId="0" borderId="24" xfId="0" applyFont="1" applyFill="1" applyBorder="1" applyAlignment="1">
      <alignment horizontal="left"/>
    </xf>
    <xf numFmtId="0" fontId="5" fillId="0" borderId="44" xfId="0" applyFont="1" applyFill="1" applyBorder="1" applyAlignment="1">
      <alignment horizontal="left" wrapText="1"/>
    </xf>
    <xf numFmtId="0" fontId="11" fillId="0" borderId="45" xfId="34" applyFont="1" applyFill="1" applyBorder="1" applyAlignment="1">
      <alignment horizontal="left" wrapText="1"/>
    </xf>
    <xf numFmtId="0" fontId="5" fillId="0" borderId="46" xfId="0" applyFont="1" applyFill="1" applyBorder="1" applyAlignment="1">
      <alignment horizontal="left" wrapText="1"/>
    </xf>
    <xf numFmtId="0" fontId="9" fillId="0" borderId="47" xfId="33" applyFont="1" applyFill="1" applyBorder="1" applyAlignment="1">
      <alignment horizontal="left" wrapText="1"/>
    </xf>
    <xf numFmtId="0" fontId="9" fillId="0" borderId="31" xfId="34" applyFont="1" applyFill="1" applyBorder="1" applyAlignment="1">
      <alignment horizontal="left" wrapText="1"/>
    </xf>
    <xf numFmtId="0" fontId="5" fillId="0" borderId="31" xfId="34" applyFont="1" applyFill="1" applyBorder="1" applyAlignment="1">
      <alignment horizontal="left" wrapText="1"/>
    </xf>
    <xf numFmtId="0" fontId="5" fillId="0" borderId="32" xfId="34" applyFont="1" applyFill="1" applyBorder="1" applyAlignment="1">
      <alignment horizontal="left" wrapText="1"/>
    </xf>
    <xf numFmtId="0" fontId="9" fillId="0" borderId="30" xfId="34" applyFont="1" applyFill="1" applyBorder="1" applyAlignment="1">
      <alignment horizontal="left" wrapText="1"/>
    </xf>
    <xf numFmtId="0" fontId="10" fillId="0" borderId="31" xfId="0" applyFont="1" applyFill="1" applyBorder="1" applyAlignment="1">
      <alignment horizontal="left"/>
    </xf>
    <xf numFmtId="0" fontId="10" fillId="0" borderId="33" xfId="0" applyFont="1" applyFill="1" applyBorder="1" applyAlignment="1">
      <alignment horizontal="left"/>
    </xf>
    <xf numFmtId="0" fontId="5" fillId="0" borderId="48" xfId="0" applyFont="1" applyFill="1" applyBorder="1" applyAlignment="1">
      <alignment horizontal="left"/>
    </xf>
    <xf numFmtId="0" fontId="5" fillId="0" borderId="49" xfId="0" applyFont="1" applyFill="1" applyBorder="1" applyAlignment="1">
      <alignment horizontal="left" wrapText="1"/>
    </xf>
    <xf numFmtId="0" fontId="5" fillId="0" borderId="50" xfId="0" applyFont="1" applyFill="1" applyBorder="1" applyAlignment="1">
      <alignment horizontal="left" wrapText="1"/>
    </xf>
    <xf numFmtId="0" fontId="5" fillId="0" borderId="51" xfId="0" applyFont="1" applyFill="1" applyBorder="1" applyAlignment="1">
      <alignment horizontal="left" wrapText="1"/>
    </xf>
    <xf numFmtId="0" fontId="5" fillId="0" borderId="52" xfId="0" applyFont="1" applyFill="1" applyBorder="1" applyAlignment="1">
      <alignment horizontal="left"/>
    </xf>
    <xf numFmtId="0" fontId="5" fillId="0" borderId="51" xfId="0" applyFont="1" applyFill="1" applyBorder="1" applyAlignment="1">
      <alignment horizontal="left"/>
    </xf>
    <xf numFmtId="0" fontId="5" fillId="0" borderId="53" xfId="0" applyFont="1" applyFill="1" applyBorder="1" applyAlignment="1">
      <alignment horizontal="left"/>
    </xf>
    <xf numFmtId="164" fontId="5" fillId="0" borderId="54" xfId="0" applyNumberFormat="1" applyFont="1" applyFill="1" applyBorder="1" applyAlignment="1">
      <alignment horizontal="left"/>
    </xf>
    <xf numFmtId="164" fontId="5" fillId="0" borderId="51" xfId="0" applyNumberFormat="1" applyFont="1" applyFill="1" applyBorder="1" applyAlignment="1">
      <alignment horizontal="left"/>
    </xf>
    <xf numFmtId="164" fontId="5" fillId="0" borderId="55" xfId="0" applyNumberFormat="1" applyFont="1" applyFill="1" applyBorder="1" applyAlignment="1">
      <alignment horizontal="left"/>
    </xf>
    <xf numFmtId="164" fontId="5" fillId="0" borderId="53" xfId="0" applyNumberFormat="1" applyFont="1" applyFill="1" applyBorder="1" applyAlignment="1">
      <alignment horizontal="left"/>
    </xf>
    <xf numFmtId="164" fontId="5" fillId="0" borderId="52" xfId="0" applyNumberFormat="1" applyFont="1" applyFill="1" applyBorder="1" applyAlignment="1">
      <alignment horizontal="left"/>
    </xf>
    <xf numFmtId="164" fontId="5" fillId="0" borderId="52" xfId="0" applyNumberFormat="1" applyFont="1" applyFill="1" applyBorder="1" applyAlignment="1">
      <alignment horizontal="left" wrapText="1"/>
    </xf>
    <xf numFmtId="164" fontId="5" fillId="0" borderId="56" xfId="0" applyNumberFormat="1" applyFont="1" applyFill="1" applyBorder="1" applyAlignment="1">
      <alignment horizontal="left"/>
    </xf>
    <xf numFmtId="0" fontId="5" fillId="0" borderId="57" xfId="0" applyFont="1" applyFill="1" applyBorder="1" applyAlignment="1">
      <alignment horizontal="left" wrapText="1"/>
    </xf>
    <xf numFmtId="0" fontId="5" fillId="0" borderId="58" xfId="0" applyFont="1" applyFill="1" applyBorder="1" applyAlignment="1">
      <alignment horizontal="left" wrapText="1"/>
    </xf>
    <xf numFmtId="0" fontId="5" fillId="0" borderId="0" xfId="0" applyFont="1" applyAlignment="1">
      <alignment horizontal="left"/>
    </xf>
    <xf numFmtId="0" fontId="5" fillId="0" borderId="0" xfId="0" applyFont="1" applyAlignment="1">
      <alignment horizontal="left" wrapText="1"/>
    </xf>
    <xf numFmtId="0" fontId="0" fillId="0" borderId="0" xfId="0" applyAlignment="1">
      <alignment horizontal="left"/>
    </xf>
    <xf numFmtId="0" fontId="0" fillId="0" borderId="59" xfId="0" applyFont="1" applyBorder="1"/>
    <xf numFmtId="0" fontId="1" fillId="0" borderId="60" xfId="0" applyFont="1" applyBorder="1"/>
    <xf numFmtId="0" fontId="1" fillId="0" borderId="61" xfId="0" applyFont="1" applyBorder="1"/>
    <xf numFmtId="0" fontId="1" fillId="0" borderId="62" xfId="0" applyFont="1" applyBorder="1"/>
    <xf numFmtId="0" fontId="0" fillId="0" borderId="61" xfId="0" applyFont="1" applyBorder="1"/>
    <xf numFmtId="166" fontId="1" fillId="0" borderId="63" xfId="0" applyNumberFormat="1" applyFont="1" applyBorder="1"/>
    <xf numFmtId="166" fontId="1" fillId="0" borderId="10" xfId="0" applyNumberFormat="1" applyFont="1" applyBorder="1"/>
    <xf numFmtId="164" fontId="1" fillId="0" borderId="64" xfId="0" applyNumberFormat="1" applyFont="1" applyBorder="1"/>
    <xf numFmtId="164" fontId="1" fillId="0" borderId="19" xfId="0" applyNumberFormat="1" applyFont="1" applyBorder="1"/>
    <xf numFmtId="164" fontId="1" fillId="0" borderId="65" xfId="0" applyNumberFormat="1" applyFont="1" applyBorder="1"/>
    <xf numFmtId="164" fontId="1" fillId="0" borderId="28" xfId="0" applyNumberFormat="1" applyFont="1" applyBorder="1"/>
    <xf numFmtId="164" fontId="1" fillId="0" borderId="16" xfId="0" applyNumberFormat="1" applyFont="1" applyBorder="1"/>
    <xf numFmtId="164" fontId="1" fillId="0" borderId="17" xfId="0" applyNumberFormat="1" applyFont="1" applyBorder="1"/>
    <xf numFmtId="164" fontId="1" fillId="0" borderId="66" xfId="0" applyNumberFormat="1" applyFont="1" applyBorder="1"/>
    <xf numFmtId="166" fontId="1" fillId="0" borderId="9" xfId="0" applyNumberFormat="1" applyFont="1" applyBorder="1"/>
    <xf numFmtId="0" fontId="1" fillId="2" borderId="1" xfId="0" applyFont="1" applyFill="1" applyBorder="1"/>
    <xf numFmtId="0" fontId="15" fillId="0" borderId="0" xfId="0" applyFont="1" applyAlignment="1">
      <alignment vertical="center"/>
    </xf>
    <xf numFmtId="1" fontId="1" fillId="0" borderId="62" xfId="0" applyNumberFormat="1" applyFont="1" applyBorder="1"/>
    <xf numFmtId="0" fontId="0" fillId="2" borderId="1" xfId="0" applyFont="1" applyFill="1" applyBorder="1"/>
    <xf numFmtId="0" fontId="14" fillId="0" borderId="60" xfId="0" applyFont="1" applyBorder="1" applyAlignment="1">
      <alignment horizontal="center"/>
    </xf>
    <xf numFmtId="0" fontId="14" fillId="0" borderId="62" xfId="0" applyFont="1" applyBorder="1" applyAlignment="1">
      <alignment horizontal="center"/>
    </xf>
    <xf numFmtId="0" fontId="14" fillId="0" borderId="0" xfId="0" applyFont="1" applyAlignment="1">
      <alignment horizontal="center"/>
    </xf>
    <xf numFmtId="0" fontId="2" fillId="0" borderId="1" xfId="0" applyFont="1" applyBorder="1" applyAlignment="1">
      <alignment horizontal="center"/>
    </xf>
    <xf numFmtId="0" fontId="2" fillId="0" borderId="0" xfId="0" applyFont="1" applyAlignment="1">
      <alignment horizontal="center"/>
    </xf>
    <xf numFmtId="0" fontId="14" fillId="0" borderId="2" xfId="0" applyFont="1" applyBorder="1"/>
    <xf numFmtId="0" fontId="1" fillId="0" borderId="2" xfId="0" applyFont="1" applyBorder="1"/>
    <xf numFmtId="0" fontId="1" fillId="0" borderId="3" xfId="0" applyFont="1" applyBorder="1"/>
    <xf numFmtId="0" fontId="1" fillId="0" borderId="60" xfId="0" applyFont="1" applyBorder="1" applyAlignment="1">
      <alignment horizontal="right"/>
    </xf>
    <xf numFmtId="164" fontId="0" fillId="0" borderId="0" xfId="0" applyNumberFormat="1" applyFont="1" applyFill="1" applyBorder="1"/>
    <xf numFmtId="164" fontId="1" fillId="0" borderId="0" xfId="0" applyNumberFormat="1" applyFont="1"/>
    <xf numFmtId="9" fontId="1" fillId="0" borderId="0" xfId="0" applyNumberFormat="1" applyFont="1"/>
    <xf numFmtId="0" fontId="0" fillId="2" borderId="1" xfId="0" applyFill="1" applyBorder="1"/>
    <xf numFmtId="0" fontId="1" fillId="0" borderId="62" xfId="0" applyFont="1" applyFill="1" applyBorder="1"/>
    <xf numFmtId="0" fontId="17" fillId="0" borderId="69" xfId="0" applyFont="1" applyBorder="1"/>
    <xf numFmtId="0" fontId="17" fillId="0" borderId="67" xfId="0" applyFont="1" applyBorder="1"/>
    <xf numFmtId="0" fontId="17" fillId="0" borderId="68" xfId="0" applyFont="1" applyBorder="1"/>
    <xf numFmtId="0" fontId="0" fillId="0" borderId="0" xfId="0" applyAlignment="1">
      <alignment horizontal="center"/>
    </xf>
    <xf numFmtId="0" fontId="17" fillId="0" borderId="2" xfId="0" applyFont="1" applyFill="1" applyBorder="1"/>
    <xf numFmtId="0" fontId="0" fillId="0" borderId="16" xfId="0" applyBorder="1"/>
    <xf numFmtId="2" fontId="0" fillId="0" borderId="70" xfId="0" applyNumberFormat="1" applyBorder="1"/>
    <xf numFmtId="0" fontId="0" fillId="0" borderId="70" xfId="0" applyBorder="1"/>
    <xf numFmtId="0" fontId="0" fillId="0" borderId="0" xfId="0" applyBorder="1"/>
    <xf numFmtId="0" fontId="17" fillId="0" borderId="0" xfId="0" applyFont="1"/>
    <xf numFmtId="0" fontId="17" fillId="0" borderId="71" xfId="0" applyFont="1" applyBorder="1"/>
    <xf numFmtId="0" fontId="17" fillId="0" borderId="0" xfId="0" applyFont="1" applyBorder="1"/>
    <xf numFmtId="0" fontId="17" fillId="0" borderId="70" xfId="0" applyFont="1" applyBorder="1"/>
    <xf numFmtId="0" fontId="17" fillId="0" borderId="16" xfId="0" applyFont="1" applyBorder="1"/>
    <xf numFmtId="0" fontId="17" fillId="0" borderId="70" xfId="0" applyFont="1" applyFill="1" applyBorder="1"/>
    <xf numFmtId="0" fontId="0" fillId="0" borderId="70" xfId="0" applyFont="1" applyFill="1" applyBorder="1"/>
    <xf numFmtId="49" fontId="0" fillId="0" borderId="70" xfId="0" applyNumberFormat="1" applyBorder="1" applyAlignment="1">
      <alignment horizontal="right"/>
    </xf>
    <xf numFmtId="0" fontId="0" fillId="0" borderId="61" xfId="0" applyFont="1" applyFill="1" applyBorder="1"/>
    <xf numFmtId="0" fontId="14" fillId="0" borderId="62" xfId="0" applyFont="1" applyFill="1" applyBorder="1" applyAlignment="1">
      <alignment horizontal="center"/>
    </xf>
    <xf numFmtId="166" fontId="1" fillId="0" borderId="11" xfId="0" applyNumberFormat="1" applyFont="1" applyBorder="1"/>
    <xf numFmtId="164" fontId="1" fillId="0" borderId="15" xfId="0" applyNumberFormat="1" applyFont="1" applyBorder="1"/>
    <xf numFmtId="0" fontId="14" fillId="0" borderId="60" xfId="0" applyFont="1" applyFill="1" applyBorder="1" applyAlignment="1">
      <alignment horizontal="center"/>
    </xf>
    <xf numFmtId="0" fontId="1" fillId="0" borderId="60" xfId="0" applyFont="1" applyFill="1" applyBorder="1"/>
    <xf numFmtId="1" fontId="1" fillId="0" borderId="62" xfId="0" applyNumberFormat="1" applyFont="1" applyFill="1" applyBorder="1"/>
    <xf numFmtId="0" fontId="0" fillId="8" borderId="1" xfId="0" applyFill="1" applyBorder="1" applyProtection="1">
      <protection locked="0"/>
    </xf>
    <xf numFmtId="0" fontId="1" fillId="8" borderId="1" xfId="0" applyFont="1" applyFill="1" applyBorder="1" applyProtection="1">
      <protection locked="0"/>
    </xf>
    <xf numFmtId="0" fontId="0" fillId="8" borderId="1" xfId="0" applyFont="1" applyFill="1" applyBorder="1" applyProtection="1">
      <protection locked="0"/>
    </xf>
    <xf numFmtId="0" fontId="6" fillId="7" borderId="4" xfId="0" applyFont="1" applyFill="1" applyBorder="1" applyAlignment="1">
      <alignment horizontal="center" vertical="top" wrapText="1"/>
    </xf>
    <xf numFmtId="0" fontId="6" fillId="7" borderId="5" xfId="0" applyFont="1" applyFill="1" applyBorder="1" applyAlignment="1">
      <alignment horizontal="center" vertical="top" wrapText="1"/>
    </xf>
    <xf numFmtId="0" fontId="6" fillId="7" borderId="6" xfId="0" applyFont="1" applyFill="1" applyBorder="1" applyAlignment="1">
      <alignment horizontal="center" vertical="top" wrapText="1"/>
    </xf>
    <xf numFmtId="0" fontId="2" fillId="3" borderId="0" xfId="0" applyFont="1" applyFill="1" applyAlignment="1">
      <alignment horizontal="left" vertical="center"/>
    </xf>
    <xf numFmtId="0" fontId="5" fillId="6" borderId="4" xfId="0" applyFont="1" applyFill="1" applyBorder="1" applyAlignment="1">
      <alignment horizontal="center" vertical="top" wrapText="1"/>
    </xf>
    <xf numFmtId="0" fontId="5" fillId="6" borderId="5" xfId="0" applyFont="1" applyFill="1" applyBorder="1" applyAlignment="1">
      <alignment horizontal="center" vertical="top" wrapText="1"/>
    </xf>
    <xf numFmtId="0" fontId="5" fillId="6" borderId="6" xfId="0" applyFont="1" applyFill="1" applyBorder="1" applyAlignment="1">
      <alignment horizontal="center" vertical="top" wrapText="1"/>
    </xf>
  </cellXfs>
  <cellStyles count="80">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Normal" xfId="0" builtinId="0"/>
    <cellStyle name="Normal 2" xfId="35"/>
    <cellStyle name="Normal_Burn_rate_table_2011" xfId="33"/>
    <cellStyle name="Normal_Sheet1" xfId="34"/>
  </cellStyles>
  <dxfs count="6">
    <dxf>
      <font>
        <b/>
        <i val="0"/>
        <color theme="0"/>
      </font>
      <fill>
        <patternFill patternType="solid">
          <fgColor indexed="64"/>
          <bgColor theme="1"/>
        </patternFill>
      </fill>
    </dxf>
    <dxf>
      <font>
        <b/>
        <i val="0"/>
        <color theme="0"/>
      </font>
      <fill>
        <patternFill patternType="solid">
          <fgColor indexed="64"/>
          <bgColor theme="1"/>
        </patternFill>
      </fill>
    </dxf>
    <dxf>
      <font>
        <b/>
        <i val="0"/>
        <color theme="0"/>
      </font>
      <fill>
        <patternFill patternType="solid">
          <fgColor indexed="64"/>
          <bgColor theme="1"/>
        </patternFill>
      </fill>
    </dxf>
    <dxf>
      <font>
        <b/>
        <i val="0"/>
        <color theme="0"/>
      </font>
      <fill>
        <patternFill patternType="solid">
          <fgColor indexed="64"/>
          <bgColor theme="1"/>
        </patternFill>
      </fill>
    </dxf>
    <dxf>
      <font>
        <b/>
        <i val="0"/>
        <color theme="0"/>
      </font>
      <fill>
        <patternFill patternType="solid">
          <fgColor indexed="64"/>
          <bgColor theme="1"/>
        </patternFill>
      </fill>
    </dxf>
    <dxf>
      <font>
        <b/>
        <i val="0"/>
        <color theme="0"/>
      </font>
      <fill>
        <patternFill patternType="solid">
          <fgColor indexed="64"/>
          <bgColor theme="1"/>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390525</xdr:rowOff>
    </xdr:from>
    <xdr:to>
      <xdr:col>3</xdr:col>
      <xdr:colOff>355600</xdr:colOff>
      <xdr:row>0</xdr:row>
      <xdr:rowOff>1038225</xdr:rowOff>
    </xdr:to>
    <xdr:sp macro="" textlink="">
      <xdr:nvSpPr>
        <xdr:cNvPr id="3" name="Bent Arrow 2"/>
        <xdr:cNvSpPr/>
      </xdr:nvSpPr>
      <xdr:spPr>
        <a:xfrm rot="16200000" flipH="1">
          <a:off x="487363" y="-96838"/>
          <a:ext cx="647700" cy="1622425"/>
        </a:xfrm>
        <a:prstGeom prst="bentArrow">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2</xdr:col>
      <xdr:colOff>3175</xdr:colOff>
      <xdr:row>0</xdr:row>
      <xdr:rowOff>390525</xdr:rowOff>
    </xdr:from>
    <xdr:to>
      <xdr:col>3</xdr:col>
      <xdr:colOff>520700</xdr:colOff>
      <xdr:row>0</xdr:row>
      <xdr:rowOff>1050925</xdr:rowOff>
    </xdr:to>
    <xdr:sp macro="" textlink="">
      <xdr:nvSpPr>
        <xdr:cNvPr id="2" name="Bent Arrow 1"/>
        <xdr:cNvSpPr/>
      </xdr:nvSpPr>
      <xdr:spPr>
        <a:xfrm rot="16200000" flipH="1">
          <a:off x="1069975" y="333375"/>
          <a:ext cx="660400" cy="774700"/>
        </a:xfrm>
        <a:prstGeom prst="bentArrow">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457200</xdr:rowOff>
    </xdr:from>
    <xdr:to>
      <xdr:col>3</xdr:col>
      <xdr:colOff>355600</xdr:colOff>
      <xdr:row>1</xdr:row>
      <xdr:rowOff>0</xdr:rowOff>
    </xdr:to>
    <xdr:sp macro="" textlink="">
      <xdr:nvSpPr>
        <xdr:cNvPr id="2" name="Bent Arrow 1"/>
        <xdr:cNvSpPr/>
      </xdr:nvSpPr>
      <xdr:spPr>
        <a:xfrm rot="16200000" flipH="1">
          <a:off x="577850" y="-120650"/>
          <a:ext cx="647700" cy="1803400"/>
        </a:xfrm>
        <a:prstGeom prst="bentArrow">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1</xdr:col>
      <xdr:colOff>660400</xdr:colOff>
      <xdr:row>0</xdr:row>
      <xdr:rowOff>457200</xdr:rowOff>
    </xdr:from>
    <xdr:to>
      <xdr:col>3</xdr:col>
      <xdr:colOff>558800</xdr:colOff>
      <xdr:row>1</xdr:row>
      <xdr:rowOff>12700</xdr:rowOff>
    </xdr:to>
    <xdr:sp macro="" textlink="">
      <xdr:nvSpPr>
        <xdr:cNvPr id="3" name="Bent Arrow 2"/>
        <xdr:cNvSpPr/>
      </xdr:nvSpPr>
      <xdr:spPr>
        <a:xfrm rot="16200000" flipH="1">
          <a:off x="1250950" y="361950"/>
          <a:ext cx="660400" cy="850900"/>
        </a:xfrm>
        <a:prstGeom prst="bentArrow">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armyproperty.com/nsn/2320-01-155-0048" TargetMode="External"/><Relationship Id="rId1" Type="http://schemas.openxmlformats.org/officeDocument/2006/relationships/hyperlink" Target="http://www.armyproperty.com/nsn/2330-01-155-0046"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hyperlink" Target="http://www.armyproperty.com/nsn/2320-01-155-0048" TargetMode="External"/><Relationship Id="rId1" Type="http://schemas.openxmlformats.org/officeDocument/2006/relationships/hyperlink" Target="http://www.armyproperty.com/nsn/2330-01-155-0046" TargetMode="External"/><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5"/>
  <sheetViews>
    <sheetView workbookViewId="0">
      <selection activeCell="H4" sqref="H4"/>
    </sheetView>
  </sheetViews>
  <sheetFormatPr defaultColWidth="27.44140625" defaultRowHeight="13.2" x14ac:dyDescent="0.25"/>
  <cols>
    <col min="1" max="1" width="7" bestFit="1" customWidth="1"/>
    <col min="3" max="3" width="14.88671875" bestFit="1" customWidth="1"/>
    <col min="4" max="4" width="14.109375" bestFit="1" customWidth="1"/>
    <col min="5" max="5" width="12" bestFit="1" customWidth="1"/>
    <col min="6" max="6" width="10.5546875" bestFit="1" customWidth="1"/>
    <col min="7" max="7" width="22.33203125" bestFit="1" customWidth="1"/>
  </cols>
  <sheetData>
    <row r="1" spans="1:7" ht="13.8" thickBot="1" x14ac:dyDescent="0.3">
      <c r="A1" s="12" t="s">
        <v>0</v>
      </c>
      <c r="B1" s="13" t="s">
        <v>66</v>
      </c>
      <c r="C1" s="13" t="s">
        <v>67</v>
      </c>
      <c r="D1" s="13" t="s">
        <v>68</v>
      </c>
      <c r="E1" s="13" t="s">
        <v>69</v>
      </c>
      <c r="F1" s="13" t="s">
        <v>70</v>
      </c>
      <c r="G1" s="13" t="s">
        <v>71</v>
      </c>
    </row>
    <row r="2" spans="1:7" ht="21" x14ac:dyDescent="0.25">
      <c r="A2" s="21" t="s">
        <v>81</v>
      </c>
      <c r="B2" s="22" t="s">
        <v>82</v>
      </c>
      <c r="C2" s="23" t="s">
        <v>83</v>
      </c>
      <c r="D2" s="23" t="s">
        <v>84</v>
      </c>
      <c r="E2" s="23" t="s">
        <v>85</v>
      </c>
      <c r="F2" s="22" t="s">
        <v>86</v>
      </c>
      <c r="G2" s="22" t="s">
        <v>87</v>
      </c>
    </row>
    <row r="3" spans="1:7" ht="21" x14ac:dyDescent="0.25">
      <c r="A3" s="33" t="s">
        <v>92</v>
      </c>
      <c r="B3" s="34" t="s">
        <v>93</v>
      </c>
      <c r="C3" s="35" t="s">
        <v>94</v>
      </c>
      <c r="D3" s="35" t="s">
        <v>95</v>
      </c>
      <c r="E3" s="35" t="s">
        <v>85</v>
      </c>
      <c r="F3" s="34" t="s">
        <v>96</v>
      </c>
      <c r="G3" s="34" t="s">
        <v>97</v>
      </c>
    </row>
    <row r="4" spans="1:7" ht="31.2" x14ac:dyDescent="0.25">
      <c r="A4" s="33" t="s">
        <v>99</v>
      </c>
      <c r="B4" s="34" t="s">
        <v>100</v>
      </c>
      <c r="C4" s="35" t="s">
        <v>101</v>
      </c>
      <c r="D4" s="35" t="s">
        <v>102</v>
      </c>
      <c r="E4" s="35" t="s">
        <v>103</v>
      </c>
      <c r="F4" s="34" t="s">
        <v>104</v>
      </c>
      <c r="G4" s="34" t="s">
        <v>105</v>
      </c>
    </row>
    <row r="5" spans="1:7" ht="31.2" x14ac:dyDescent="0.25">
      <c r="A5" s="33" t="s">
        <v>108</v>
      </c>
      <c r="B5" s="34" t="s">
        <v>109</v>
      </c>
      <c r="C5" s="35" t="s">
        <v>88</v>
      </c>
      <c r="D5" s="35" t="s">
        <v>110</v>
      </c>
      <c r="E5" s="35" t="s">
        <v>103</v>
      </c>
      <c r="F5" s="34" t="s">
        <v>111</v>
      </c>
      <c r="G5" s="34" t="s">
        <v>112</v>
      </c>
    </row>
    <row r="6" spans="1:7" ht="21" x14ac:dyDescent="0.25">
      <c r="A6" s="33" t="s">
        <v>115</v>
      </c>
      <c r="B6" s="34" t="s">
        <v>116</v>
      </c>
      <c r="C6" s="35" t="s">
        <v>117</v>
      </c>
      <c r="D6" s="35" t="s">
        <v>118</v>
      </c>
      <c r="E6" s="35" t="s">
        <v>103</v>
      </c>
      <c r="F6" s="34" t="s">
        <v>119</v>
      </c>
      <c r="G6" s="34" t="s">
        <v>120</v>
      </c>
    </row>
    <row r="7" spans="1:7" ht="21" x14ac:dyDescent="0.25">
      <c r="A7" s="33" t="s">
        <v>123</v>
      </c>
      <c r="B7" s="34" t="s">
        <v>124</v>
      </c>
      <c r="C7" s="35" t="s">
        <v>125</v>
      </c>
      <c r="D7" s="35" t="s">
        <v>126</v>
      </c>
      <c r="E7" s="35" t="s">
        <v>103</v>
      </c>
      <c r="F7" s="34" t="s">
        <v>111</v>
      </c>
      <c r="G7" s="34" t="s">
        <v>127</v>
      </c>
    </row>
    <row r="8" spans="1:7" ht="21" x14ac:dyDescent="0.25">
      <c r="A8" s="33" t="s">
        <v>19</v>
      </c>
      <c r="B8" s="34" t="s">
        <v>20</v>
      </c>
      <c r="C8" s="35" t="s">
        <v>130</v>
      </c>
      <c r="D8" s="35" t="s">
        <v>131</v>
      </c>
      <c r="E8" s="35" t="s">
        <v>103</v>
      </c>
      <c r="F8" s="34" t="s">
        <v>111</v>
      </c>
      <c r="G8" s="34" t="s">
        <v>132</v>
      </c>
    </row>
    <row r="9" spans="1:7" ht="21" x14ac:dyDescent="0.25">
      <c r="A9" s="33" t="s">
        <v>135</v>
      </c>
      <c r="B9" s="34" t="s">
        <v>136</v>
      </c>
      <c r="C9" s="35" t="s">
        <v>137</v>
      </c>
      <c r="D9" s="35" t="s">
        <v>118</v>
      </c>
      <c r="E9" s="35" t="s">
        <v>103</v>
      </c>
      <c r="F9" s="34" t="s">
        <v>111</v>
      </c>
      <c r="G9" s="34" t="s">
        <v>138</v>
      </c>
    </row>
    <row r="10" spans="1:7" ht="21" x14ac:dyDescent="0.25">
      <c r="A10" s="33" t="s">
        <v>141</v>
      </c>
      <c r="B10" s="34" t="s">
        <v>142</v>
      </c>
      <c r="C10" s="35" t="s">
        <v>143</v>
      </c>
      <c r="D10" s="35" t="s">
        <v>144</v>
      </c>
      <c r="E10" s="35" t="s">
        <v>103</v>
      </c>
      <c r="F10" s="34" t="s">
        <v>111</v>
      </c>
      <c r="G10" s="34" t="s">
        <v>145</v>
      </c>
    </row>
    <row r="11" spans="1:7" ht="21" x14ac:dyDescent="0.25">
      <c r="A11" s="33" t="s">
        <v>148</v>
      </c>
      <c r="B11" s="34" t="s">
        <v>149</v>
      </c>
      <c r="C11" s="34" t="s">
        <v>150</v>
      </c>
      <c r="D11" s="34" t="s">
        <v>102</v>
      </c>
      <c r="E11" s="34" t="s">
        <v>103</v>
      </c>
      <c r="F11" s="34" t="s">
        <v>111</v>
      </c>
      <c r="G11" s="34" t="s">
        <v>151</v>
      </c>
    </row>
    <row r="12" spans="1:7" ht="21" x14ac:dyDescent="0.25">
      <c r="A12" s="33" t="s">
        <v>153</v>
      </c>
      <c r="B12" s="34" t="s">
        <v>154</v>
      </c>
      <c r="C12" s="35" t="s">
        <v>155</v>
      </c>
      <c r="D12" s="35" t="s">
        <v>118</v>
      </c>
      <c r="E12" s="35" t="s">
        <v>103</v>
      </c>
      <c r="F12" s="34" t="s">
        <v>111</v>
      </c>
      <c r="G12" s="34" t="s">
        <v>156</v>
      </c>
    </row>
    <row r="13" spans="1:7" ht="21" x14ac:dyDescent="0.25">
      <c r="A13" s="33" t="s">
        <v>159</v>
      </c>
      <c r="B13" s="34" t="s">
        <v>160</v>
      </c>
      <c r="C13" s="35" t="s">
        <v>161</v>
      </c>
      <c r="D13" s="35" t="s">
        <v>144</v>
      </c>
      <c r="E13" s="35" t="s">
        <v>103</v>
      </c>
      <c r="F13" s="34" t="s">
        <v>111</v>
      </c>
      <c r="G13" s="34" t="s">
        <v>162</v>
      </c>
    </row>
    <row r="14" spans="1:7" ht="31.2" x14ac:dyDescent="0.25">
      <c r="A14" s="33" t="s">
        <v>165</v>
      </c>
      <c r="B14" s="34" t="s">
        <v>166</v>
      </c>
      <c r="C14" s="34" t="s">
        <v>167</v>
      </c>
      <c r="D14" s="34" t="s">
        <v>102</v>
      </c>
      <c r="E14" s="34" t="s">
        <v>103</v>
      </c>
      <c r="F14" s="34" t="s">
        <v>104</v>
      </c>
      <c r="G14" s="34" t="s">
        <v>104</v>
      </c>
    </row>
    <row r="15" spans="1:7" ht="21" x14ac:dyDescent="0.25">
      <c r="A15" s="33" t="s">
        <v>171</v>
      </c>
      <c r="B15" s="34" t="s">
        <v>172</v>
      </c>
      <c r="C15" s="47" t="s">
        <v>173</v>
      </c>
      <c r="D15" s="35" t="s">
        <v>174</v>
      </c>
      <c r="E15" s="35"/>
      <c r="F15" s="34"/>
      <c r="G15" s="34" t="s">
        <v>175</v>
      </c>
    </row>
    <row r="16" spans="1:7" x14ac:dyDescent="0.25">
      <c r="A16" s="33" t="s">
        <v>178</v>
      </c>
      <c r="B16" s="34" t="s">
        <v>179</v>
      </c>
      <c r="C16" s="35" t="s">
        <v>180</v>
      </c>
      <c r="D16" s="35" t="s">
        <v>174</v>
      </c>
      <c r="E16" s="35" t="s">
        <v>85</v>
      </c>
      <c r="F16" s="34" t="s">
        <v>86</v>
      </c>
      <c r="G16" s="34" t="s">
        <v>181</v>
      </c>
    </row>
    <row r="17" spans="1:7" x14ac:dyDescent="0.25">
      <c r="A17" s="33" t="s">
        <v>182</v>
      </c>
      <c r="B17" s="34" t="s">
        <v>183</v>
      </c>
      <c r="C17" s="34" t="s">
        <v>184</v>
      </c>
      <c r="D17" s="34" t="s">
        <v>144</v>
      </c>
      <c r="E17" s="34" t="s">
        <v>103</v>
      </c>
      <c r="F17" s="34" t="s">
        <v>185</v>
      </c>
      <c r="G17" s="34" t="s">
        <v>186</v>
      </c>
    </row>
    <row r="18" spans="1:7" ht="21" x14ac:dyDescent="0.25">
      <c r="A18" s="33" t="s">
        <v>28</v>
      </c>
      <c r="B18" s="34" t="s">
        <v>29</v>
      </c>
      <c r="C18" s="47" t="s">
        <v>189</v>
      </c>
      <c r="D18" s="35" t="s">
        <v>190</v>
      </c>
      <c r="E18" s="35" t="s">
        <v>85</v>
      </c>
      <c r="F18" s="34" t="s">
        <v>191</v>
      </c>
      <c r="G18" s="34" t="s">
        <v>88</v>
      </c>
    </row>
    <row r="19" spans="1:7" x14ac:dyDescent="0.25">
      <c r="A19" s="33" t="s">
        <v>193</v>
      </c>
      <c r="B19" s="34" t="s">
        <v>194</v>
      </c>
      <c r="C19" s="35" t="s">
        <v>195</v>
      </c>
      <c r="D19" s="35" t="s">
        <v>118</v>
      </c>
      <c r="E19" s="35" t="s">
        <v>103</v>
      </c>
      <c r="F19" s="34" t="s">
        <v>111</v>
      </c>
      <c r="G19" s="34" t="s">
        <v>196</v>
      </c>
    </row>
    <row r="20" spans="1:7" ht="21" x14ac:dyDescent="0.25">
      <c r="A20" s="33" t="s">
        <v>199</v>
      </c>
      <c r="B20" s="34" t="s">
        <v>200</v>
      </c>
      <c r="C20" s="35" t="s">
        <v>201</v>
      </c>
      <c r="D20" s="35" t="s">
        <v>131</v>
      </c>
      <c r="E20" s="35" t="s">
        <v>103</v>
      </c>
      <c r="F20" s="34" t="s">
        <v>111</v>
      </c>
      <c r="G20" s="34" t="s">
        <v>202</v>
      </c>
    </row>
    <row r="21" spans="1:7" ht="21" x14ac:dyDescent="0.25">
      <c r="A21" s="33" t="s">
        <v>205</v>
      </c>
      <c r="B21" s="34" t="s">
        <v>206</v>
      </c>
      <c r="C21" s="34" t="s">
        <v>161</v>
      </c>
      <c r="D21" s="34" t="s">
        <v>144</v>
      </c>
      <c r="E21" s="34" t="s">
        <v>103</v>
      </c>
      <c r="F21" s="34" t="s">
        <v>111</v>
      </c>
      <c r="G21" s="34" t="s">
        <v>207</v>
      </c>
    </row>
    <row r="22" spans="1:7" ht="31.2" x14ac:dyDescent="0.25">
      <c r="A22" s="33" t="s">
        <v>209</v>
      </c>
      <c r="B22" s="34" t="s">
        <v>210</v>
      </c>
      <c r="C22" s="34" t="s">
        <v>211</v>
      </c>
      <c r="D22" s="34" t="s">
        <v>212</v>
      </c>
      <c r="E22" s="34" t="s">
        <v>103</v>
      </c>
      <c r="F22" s="34" t="s">
        <v>111</v>
      </c>
      <c r="G22" s="34" t="s">
        <v>213</v>
      </c>
    </row>
    <row r="23" spans="1:7" ht="21" x14ac:dyDescent="0.25">
      <c r="A23" s="33" t="s">
        <v>215</v>
      </c>
      <c r="B23" s="34" t="s">
        <v>216</v>
      </c>
      <c r="C23" s="47"/>
      <c r="D23" s="35" t="s">
        <v>95</v>
      </c>
      <c r="E23" s="35" t="s">
        <v>85</v>
      </c>
      <c r="F23" s="35"/>
      <c r="G23" s="34"/>
    </row>
    <row r="24" spans="1:7" ht="21" x14ac:dyDescent="0.25">
      <c r="A24" s="33" t="s">
        <v>219</v>
      </c>
      <c r="B24" s="34" t="s">
        <v>220</v>
      </c>
      <c r="C24" s="34" t="s">
        <v>221</v>
      </c>
      <c r="D24" s="34" t="s">
        <v>144</v>
      </c>
      <c r="E24" s="34" t="s">
        <v>103</v>
      </c>
      <c r="F24" s="34" t="s">
        <v>185</v>
      </c>
      <c r="G24" s="34" t="s">
        <v>222</v>
      </c>
    </row>
    <row r="25" spans="1:7" ht="21" x14ac:dyDescent="0.25">
      <c r="A25" s="33" t="s">
        <v>224</v>
      </c>
      <c r="B25" s="34" t="s">
        <v>225</v>
      </c>
      <c r="C25" s="35" t="s">
        <v>226</v>
      </c>
      <c r="D25" s="35" t="s">
        <v>144</v>
      </c>
      <c r="E25" s="35" t="s">
        <v>103</v>
      </c>
      <c r="F25" s="34" t="s">
        <v>185</v>
      </c>
      <c r="G25" s="34" t="s">
        <v>227</v>
      </c>
    </row>
    <row r="26" spans="1:7" ht="21" x14ac:dyDescent="0.25">
      <c r="A26" s="33" t="s">
        <v>230</v>
      </c>
      <c r="B26" s="34" t="s">
        <v>231</v>
      </c>
      <c r="C26" s="35" t="s">
        <v>232</v>
      </c>
      <c r="D26" s="35" t="s">
        <v>95</v>
      </c>
      <c r="E26" s="35" t="s">
        <v>85</v>
      </c>
      <c r="F26" s="34" t="s">
        <v>233</v>
      </c>
      <c r="G26" s="34" t="s">
        <v>234</v>
      </c>
    </row>
    <row r="27" spans="1:7" ht="21" x14ac:dyDescent="0.25">
      <c r="A27" s="33" t="s">
        <v>230</v>
      </c>
      <c r="B27" s="34" t="s">
        <v>231</v>
      </c>
      <c r="C27" s="35" t="s">
        <v>236</v>
      </c>
      <c r="D27" s="35" t="s">
        <v>95</v>
      </c>
      <c r="E27" s="35" t="s">
        <v>85</v>
      </c>
      <c r="F27" s="34" t="s">
        <v>233</v>
      </c>
      <c r="G27" s="34" t="s">
        <v>234</v>
      </c>
    </row>
    <row r="28" spans="1:7" ht="21" x14ac:dyDescent="0.25">
      <c r="A28" s="33" t="s">
        <v>230</v>
      </c>
      <c r="B28" s="34" t="s">
        <v>231</v>
      </c>
      <c r="C28" s="35" t="s">
        <v>237</v>
      </c>
      <c r="D28" s="35" t="s">
        <v>95</v>
      </c>
      <c r="E28" s="35" t="s">
        <v>85</v>
      </c>
      <c r="F28" s="34" t="s">
        <v>233</v>
      </c>
      <c r="G28" s="34" t="s">
        <v>234</v>
      </c>
    </row>
    <row r="29" spans="1:7" ht="21" x14ac:dyDescent="0.25">
      <c r="A29" s="33" t="s">
        <v>238</v>
      </c>
      <c r="B29" s="34" t="s">
        <v>239</v>
      </c>
      <c r="C29" s="34" t="s">
        <v>240</v>
      </c>
      <c r="D29" s="34" t="s">
        <v>144</v>
      </c>
      <c r="E29" s="34" t="s">
        <v>103</v>
      </c>
      <c r="F29" s="34" t="s">
        <v>185</v>
      </c>
      <c r="G29" s="34" t="s">
        <v>241</v>
      </c>
    </row>
    <row r="30" spans="1:7" ht="21" x14ac:dyDescent="0.25">
      <c r="A30" s="33" t="s">
        <v>244</v>
      </c>
      <c r="B30" s="34" t="s">
        <v>245</v>
      </c>
      <c r="C30" s="35" t="s">
        <v>246</v>
      </c>
      <c r="D30" s="35" t="s">
        <v>144</v>
      </c>
      <c r="E30" s="35" t="s">
        <v>103</v>
      </c>
      <c r="F30" s="34" t="s">
        <v>185</v>
      </c>
      <c r="G30" s="34" t="s">
        <v>247</v>
      </c>
    </row>
    <row r="31" spans="1:7" ht="21" x14ac:dyDescent="0.25">
      <c r="A31" s="33" t="s">
        <v>248</v>
      </c>
      <c r="B31" s="34" t="s">
        <v>249</v>
      </c>
      <c r="C31" s="35" t="s">
        <v>250</v>
      </c>
      <c r="D31" s="35" t="s">
        <v>144</v>
      </c>
      <c r="E31" s="35" t="s">
        <v>103</v>
      </c>
      <c r="F31" s="34" t="s">
        <v>185</v>
      </c>
      <c r="G31" s="34" t="s">
        <v>251</v>
      </c>
    </row>
    <row r="32" spans="1:7" ht="21" x14ac:dyDescent="0.25">
      <c r="A32" s="33" t="s">
        <v>252</v>
      </c>
      <c r="B32" s="34" t="s">
        <v>253</v>
      </c>
      <c r="C32" s="35" t="s">
        <v>254</v>
      </c>
      <c r="D32" s="35" t="s">
        <v>144</v>
      </c>
      <c r="E32" s="35" t="s">
        <v>103</v>
      </c>
      <c r="F32" s="34" t="s">
        <v>185</v>
      </c>
      <c r="G32" s="34" t="s">
        <v>255</v>
      </c>
    </row>
    <row r="33" spans="1:7" ht="21" x14ac:dyDescent="0.25">
      <c r="A33" s="33" t="s">
        <v>256</v>
      </c>
      <c r="B33" s="34" t="s">
        <v>257</v>
      </c>
      <c r="C33" s="35" t="s">
        <v>258</v>
      </c>
      <c r="D33" s="35" t="s">
        <v>259</v>
      </c>
      <c r="E33" s="35" t="s">
        <v>85</v>
      </c>
      <c r="F33" s="34" t="s">
        <v>86</v>
      </c>
      <c r="G33" s="34" t="s">
        <v>260</v>
      </c>
    </row>
    <row r="34" spans="1:7" ht="21" x14ac:dyDescent="0.25">
      <c r="A34" s="33" t="s">
        <v>256</v>
      </c>
      <c r="B34" s="34" t="s">
        <v>257</v>
      </c>
      <c r="C34" s="35" t="s">
        <v>261</v>
      </c>
      <c r="D34" s="35" t="s">
        <v>259</v>
      </c>
      <c r="E34" s="35" t="s">
        <v>85</v>
      </c>
      <c r="F34" s="34" t="s">
        <v>86</v>
      </c>
      <c r="G34" s="34" t="s">
        <v>260</v>
      </c>
    </row>
    <row r="35" spans="1:7" ht="21" x14ac:dyDescent="0.25">
      <c r="A35" s="33" t="s">
        <v>262</v>
      </c>
      <c r="B35" s="34" t="s">
        <v>263</v>
      </c>
      <c r="C35" s="35" t="s">
        <v>264</v>
      </c>
      <c r="D35" s="35" t="s">
        <v>144</v>
      </c>
      <c r="E35" s="35" t="s">
        <v>103</v>
      </c>
      <c r="F35" s="34" t="s">
        <v>185</v>
      </c>
      <c r="G35" s="34" t="s">
        <v>265</v>
      </c>
    </row>
    <row r="36" spans="1:7" ht="21" x14ac:dyDescent="0.25">
      <c r="A36" s="33" t="s">
        <v>266</v>
      </c>
      <c r="B36" s="34" t="s">
        <v>267</v>
      </c>
      <c r="C36" s="47" t="s">
        <v>268</v>
      </c>
      <c r="D36" s="35" t="s">
        <v>269</v>
      </c>
      <c r="E36" s="35" t="s">
        <v>85</v>
      </c>
      <c r="F36" s="34" t="s">
        <v>88</v>
      </c>
      <c r="G36" s="34" t="s">
        <v>270</v>
      </c>
    </row>
    <row r="37" spans="1:7" ht="31.2" x14ac:dyDescent="0.25">
      <c r="A37" s="33" t="s">
        <v>272</v>
      </c>
      <c r="B37" s="34" t="s">
        <v>273</v>
      </c>
      <c r="C37" s="47" t="s">
        <v>274</v>
      </c>
      <c r="D37" s="35" t="s">
        <v>275</v>
      </c>
      <c r="E37" s="35" t="s">
        <v>85</v>
      </c>
      <c r="F37" s="34" t="s">
        <v>233</v>
      </c>
      <c r="G37" s="34" t="s">
        <v>276</v>
      </c>
    </row>
    <row r="38" spans="1:7" ht="31.2" x14ac:dyDescent="0.25">
      <c r="A38" s="33" t="s">
        <v>278</v>
      </c>
      <c r="B38" s="34" t="s">
        <v>279</v>
      </c>
      <c r="C38" s="35"/>
      <c r="D38" s="35" t="s">
        <v>102</v>
      </c>
      <c r="E38" s="35" t="s">
        <v>103</v>
      </c>
      <c r="F38" s="34" t="s">
        <v>111</v>
      </c>
      <c r="G38" s="34" t="s">
        <v>280</v>
      </c>
    </row>
    <row r="39" spans="1:7" ht="21" x14ac:dyDescent="0.25">
      <c r="A39" s="33" t="s">
        <v>283</v>
      </c>
      <c r="B39" s="34" t="s">
        <v>284</v>
      </c>
      <c r="C39" s="35" t="s">
        <v>285</v>
      </c>
      <c r="D39" s="35" t="s">
        <v>286</v>
      </c>
      <c r="E39" s="35" t="s">
        <v>85</v>
      </c>
      <c r="F39" s="34" t="s">
        <v>287</v>
      </c>
      <c r="G39" s="34" t="s">
        <v>288</v>
      </c>
    </row>
    <row r="40" spans="1:7" ht="21" x14ac:dyDescent="0.25">
      <c r="A40" s="33" t="s">
        <v>290</v>
      </c>
      <c r="B40" s="34" t="s">
        <v>291</v>
      </c>
      <c r="C40" s="35" t="s">
        <v>292</v>
      </c>
      <c r="D40" s="35" t="s">
        <v>126</v>
      </c>
      <c r="E40" s="35" t="s">
        <v>103</v>
      </c>
      <c r="F40" s="34" t="s">
        <v>119</v>
      </c>
      <c r="G40" s="34" t="s">
        <v>293</v>
      </c>
    </row>
    <row r="41" spans="1:7" ht="21" x14ac:dyDescent="0.25">
      <c r="A41" s="33" t="s">
        <v>294</v>
      </c>
      <c r="B41" s="34" t="s">
        <v>295</v>
      </c>
      <c r="C41" s="35" t="s">
        <v>296</v>
      </c>
      <c r="D41" s="35" t="s">
        <v>102</v>
      </c>
      <c r="E41" s="35" t="s">
        <v>103</v>
      </c>
      <c r="F41" s="34" t="s">
        <v>297</v>
      </c>
      <c r="G41" s="34" t="s">
        <v>298</v>
      </c>
    </row>
    <row r="42" spans="1:7" x14ac:dyDescent="0.25">
      <c r="A42" s="33" t="s">
        <v>301</v>
      </c>
      <c r="B42" s="34" t="s">
        <v>302</v>
      </c>
      <c r="C42" s="35" t="s">
        <v>303</v>
      </c>
      <c r="D42" s="35" t="s">
        <v>259</v>
      </c>
      <c r="E42" s="35" t="s">
        <v>85</v>
      </c>
      <c r="F42" s="34" t="s">
        <v>86</v>
      </c>
      <c r="G42" s="34" t="s">
        <v>304</v>
      </c>
    </row>
    <row r="43" spans="1:7" x14ac:dyDescent="0.25">
      <c r="A43" s="33" t="s">
        <v>305</v>
      </c>
      <c r="B43" s="34" t="s">
        <v>306</v>
      </c>
      <c r="C43" s="34" t="s">
        <v>307</v>
      </c>
      <c r="D43" s="34" t="s">
        <v>144</v>
      </c>
      <c r="E43" s="34" t="s">
        <v>103</v>
      </c>
      <c r="F43" s="34" t="s">
        <v>185</v>
      </c>
      <c r="G43" s="34" t="s">
        <v>308</v>
      </c>
    </row>
    <row r="44" spans="1:7" ht="21" x14ac:dyDescent="0.25">
      <c r="A44" s="33" t="s">
        <v>310</v>
      </c>
      <c r="B44" s="34" t="s">
        <v>311</v>
      </c>
      <c r="C44" s="35" t="s">
        <v>312</v>
      </c>
      <c r="D44" s="35" t="s">
        <v>275</v>
      </c>
      <c r="E44" s="35" t="s">
        <v>85</v>
      </c>
      <c r="F44" s="34" t="s">
        <v>86</v>
      </c>
      <c r="G44" s="34" t="s">
        <v>313</v>
      </c>
    </row>
    <row r="45" spans="1:7" x14ac:dyDescent="0.25">
      <c r="A45" s="33" t="s">
        <v>314</v>
      </c>
      <c r="B45" s="34" t="s">
        <v>315</v>
      </c>
      <c r="C45" s="49" t="s">
        <v>316</v>
      </c>
      <c r="D45" s="34" t="s">
        <v>95</v>
      </c>
      <c r="E45" s="34" t="s">
        <v>85</v>
      </c>
      <c r="F45" s="34" t="s">
        <v>317</v>
      </c>
      <c r="G45" s="34" t="s">
        <v>318</v>
      </c>
    </row>
    <row r="46" spans="1:7" ht="21" x14ac:dyDescent="0.25">
      <c r="A46" s="33" t="s">
        <v>321</v>
      </c>
      <c r="B46" s="34" t="s">
        <v>291</v>
      </c>
      <c r="C46" s="35" t="s">
        <v>322</v>
      </c>
      <c r="D46" s="35" t="s">
        <v>126</v>
      </c>
      <c r="E46" s="35" t="s">
        <v>103</v>
      </c>
      <c r="F46" s="34" t="s">
        <v>119</v>
      </c>
      <c r="G46" s="34" t="s">
        <v>323</v>
      </c>
    </row>
    <row r="47" spans="1:7" ht="31.2" x14ac:dyDescent="0.25">
      <c r="A47" s="33" t="s">
        <v>324</v>
      </c>
      <c r="B47" s="34" t="s">
        <v>325</v>
      </c>
      <c r="C47" s="35" t="s">
        <v>326</v>
      </c>
      <c r="D47" s="35" t="s">
        <v>102</v>
      </c>
      <c r="E47" s="35" t="s">
        <v>103</v>
      </c>
      <c r="F47" s="34" t="s">
        <v>104</v>
      </c>
      <c r="G47" s="34" t="s">
        <v>327</v>
      </c>
    </row>
    <row r="48" spans="1:7" ht="21" x14ac:dyDescent="0.25">
      <c r="A48" s="33" t="s">
        <v>328</v>
      </c>
      <c r="B48" s="34" t="s">
        <v>329</v>
      </c>
      <c r="C48" s="35" t="s">
        <v>330</v>
      </c>
      <c r="D48" s="35" t="s">
        <v>126</v>
      </c>
      <c r="E48" s="35" t="s">
        <v>103</v>
      </c>
      <c r="F48" s="34" t="s">
        <v>185</v>
      </c>
      <c r="G48" s="34" t="s">
        <v>331</v>
      </c>
    </row>
    <row r="49" spans="1:7" ht="21" x14ac:dyDescent="0.25">
      <c r="A49" s="36" t="s">
        <v>333</v>
      </c>
      <c r="B49" s="34" t="s">
        <v>334</v>
      </c>
      <c r="C49" s="35" t="s">
        <v>335</v>
      </c>
      <c r="D49" s="35" t="s">
        <v>336</v>
      </c>
      <c r="E49" s="35" t="s">
        <v>85</v>
      </c>
      <c r="F49" s="34" t="s">
        <v>86</v>
      </c>
      <c r="G49" s="34" t="s">
        <v>337</v>
      </c>
    </row>
    <row r="50" spans="1:7" x14ac:dyDescent="0.25">
      <c r="A50" s="33" t="s">
        <v>338</v>
      </c>
      <c r="B50" s="34" t="s">
        <v>339</v>
      </c>
      <c r="C50" s="35" t="s">
        <v>88</v>
      </c>
      <c r="D50" s="35" t="s">
        <v>102</v>
      </c>
      <c r="E50" s="35" t="s">
        <v>103</v>
      </c>
      <c r="F50" s="34" t="s">
        <v>185</v>
      </c>
      <c r="G50" s="34" t="s">
        <v>308</v>
      </c>
    </row>
    <row r="51" spans="1:7" ht="21" x14ac:dyDescent="0.25">
      <c r="A51" s="33" t="s">
        <v>340</v>
      </c>
      <c r="B51" s="34" t="s">
        <v>341</v>
      </c>
      <c r="C51" s="47" t="s">
        <v>342</v>
      </c>
      <c r="D51" s="35" t="s">
        <v>343</v>
      </c>
      <c r="E51" s="35" t="s">
        <v>85</v>
      </c>
      <c r="F51" s="34" t="s">
        <v>191</v>
      </c>
      <c r="G51" s="34" t="s">
        <v>88</v>
      </c>
    </row>
    <row r="52" spans="1:7" x14ac:dyDescent="0.25">
      <c r="A52" s="33" t="s">
        <v>345</v>
      </c>
      <c r="B52" s="34" t="s">
        <v>346</v>
      </c>
      <c r="C52" s="35" t="s">
        <v>347</v>
      </c>
      <c r="D52" s="35" t="s">
        <v>286</v>
      </c>
      <c r="E52" s="35" t="s">
        <v>85</v>
      </c>
      <c r="F52" s="34" t="s">
        <v>86</v>
      </c>
      <c r="G52" s="34" t="s">
        <v>348</v>
      </c>
    </row>
    <row r="53" spans="1:7" x14ac:dyDescent="0.25">
      <c r="A53" s="33" t="s">
        <v>345</v>
      </c>
      <c r="B53" s="34" t="s">
        <v>346</v>
      </c>
      <c r="C53" s="35" t="s">
        <v>349</v>
      </c>
      <c r="D53" s="35" t="s">
        <v>286</v>
      </c>
      <c r="E53" s="35" t="s">
        <v>85</v>
      </c>
      <c r="F53" s="34" t="s">
        <v>86</v>
      </c>
      <c r="G53" s="34" t="s">
        <v>348</v>
      </c>
    </row>
    <row r="54" spans="1:7" ht="21" x14ac:dyDescent="0.25">
      <c r="A54" s="33" t="s">
        <v>350</v>
      </c>
      <c r="B54" s="34" t="s">
        <v>351</v>
      </c>
      <c r="C54" s="35" t="s">
        <v>352</v>
      </c>
      <c r="D54" s="35" t="s">
        <v>95</v>
      </c>
      <c r="E54" s="35" t="s">
        <v>85</v>
      </c>
      <c r="F54" s="34" t="s">
        <v>86</v>
      </c>
      <c r="G54" s="34" t="s">
        <v>353</v>
      </c>
    </row>
    <row r="55" spans="1:7" x14ac:dyDescent="0.25">
      <c r="A55" s="33" t="s">
        <v>354</v>
      </c>
      <c r="B55" s="34" t="s">
        <v>355</v>
      </c>
      <c r="C55" s="34" t="s">
        <v>356</v>
      </c>
      <c r="D55" s="34" t="s">
        <v>95</v>
      </c>
      <c r="E55" s="34" t="s">
        <v>85</v>
      </c>
      <c r="F55" s="34" t="s">
        <v>357</v>
      </c>
      <c r="G55" s="34" t="s">
        <v>355</v>
      </c>
    </row>
    <row r="56" spans="1:7" x14ac:dyDescent="0.25">
      <c r="A56" s="33" t="s">
        <v>354</v>
      </c>
      <c r="B56" s="34" t="s">
        <v>360</v>
      </c>
      <c r="C56" s="34" t="s">
        <v>361</v>
      </c>
      <c r="D56" s="34" t="s">
        <v>95</v>
      </c>
      <c r="E56" s="34" t="s">
        <v>85</v>
      </c>
      <c r="F56" s="34" t="s">
        <v>357</v>
      </c>
      <c r="G56" s="34" t="s">
        <v>360</v>
      </c>
    </row>
    <row r="57" spans="1:7" x14ac:dyDescent="0.25">
      <c r="A57" s="33" t="s">
        <v>354</v>
      </c>
      <c r="B57" s="34" t="s">
        <v>364</v>
      </c>
      <c r="C57" s="34" t="s">
        <v>365</v>
      </c>
      <c r="D57" s="34" t="s">
        <v>95</v>
      </c>
      <c r="E57" s="34" t="s">
        <v>85</v>
      </c>
      <c r="F57" s="34" t="s">
        <v>357</v>
      </c>
      <c r="G57" s="34" t="s">
        <v>364</v>
      </c>
    </row>
    <row r="58" spans="1:7" ht="31.2" x14ac:dyDescent="0.25">
      <c r="A58" s="33" t="s">
        <v>21</v>
      </c>
      <c r="B58" s="34" t="s">
        <v>22</v>
      </c>
      <c r="C58" s="35" t="s">
        <v>368</v>
      </c>
      <c r="D58" s="35" t="s">
        <v>126</v>
      </c>
      <c r="E58" s="35" t="s">
        <v>103</v>
      </c>
      <c r="F58" s="34" t="s">
        <v>185</v>
      </c>
      <c r="G58" s="34" t="s">
        <v>369</v>
      </c>
    </row>
    <row r="59" spans="1:7" ht="21" x14ac:dyDescent="0.25">
      <c r="A59" s="33" t="s">
        <v>371</v>
      </c>
      <c r="B59" s="34" t="s">
        <v>372</v>
      </c>
      <c r="C59" s="35" t="s">
        <v>373</v>
      </c>
      <c r="D59" s="35" t="s">
        <v>374</v>
      </c>
      <c r="E59" s="35" t="s">
        <v>85</v>
      </c>
      <c r="F59" s="34" t="s">
        <v>86</v>
      </c>
      <c r="G59" s="34" t="s">
        <v>375</v>
      </c>
    </row>
    <row r="60" spans="1:7" ht="21" x14ac:dyDescent="0.25">
      <c r="A60" s="33" t="s">
        <v>376</v>
      </c>
      <c r="B60" s="34" t="s">
        <v>377</v>
      </c>
      <c r="C60" s="47" t="s">
        <v>378</v>
      </c>
      <c r="D60" s="35" t="s">
        <v>102</v>
      </c>
      <c r="E60" s="35" t="s">
        <v>85</v>
      </c>
      <c r="F60" s="34" t="s">
        <v>379</v>
      </c>
      <c r="G60" s="34" t="s">
        <v>313</v>
      </c>
    </row>
    <row r="61" spans="1:7" ht="21" x14ac:dyDescent="0.25">
      <c r="A61" s="33" t="s">
        <v>381</v>
      </c>
      <c r="B61" s="34" t="s">
        <v>382</v>
      </c>
      <c r="C61" s="47" t="s">
        <v>383</v>
      </c>
      <c r="D61" s="35" t="s">
        <v>102</v>
      </c>
      <c r="E61" s="35" t="s">
        <v>85</v>
      </c>
      <c r="F61" s="34" t="s">
        <v>86</v>
      </c>
      <c r="G61" s="34" t="s">
        <v>313</v>
      </c>
    </row>
    <row r="62" spans="1:7" x14ac:dyDescent="0.25">
      <c r="A62" s="33" t="s">
        <v>385</v>
      </c>
      <c r="B62" s="34" t="s">
        <v>386</v>
      </c>
      <c r="C62" s="50"/>
      <c r="D62" s="35" t="s">
        <v>102</v>
      </c>
      <c r="E62" s="35"/>
      <c r="F62" s="34"/>
      <c r="G62" s="34"/>
    </row>
    <row r="63" spans="1:7" ht="21" x14ac:dyDescent="0.25">
      <c r="A63" s="33" t="s">
        <v>388</v>
      </c>
      <c r="B63" s="34" t="s">
        <v>389</v>
      </c>
      <c r="C63" s="47" t="s">
        <v>390</v>
      </c>
      <c r="D63" s="35" t="s">
        <v>374</v>
      </c>
      <c r="E63" s="35" t="s">
        <v>85</v>
      </c>
      <c r="F63" s="34" t="s">
        <v>391</v>
      </c>
      <c r="G63" s="34" t="s">
        <v>392</v>
      </c>
    </row>
    <row r="64" spans="1:7" ht="21" x14ac:dyDescent="0.25">
      <c r="A64" s="33" t="s">
        <v>395</v>
      </c>
      <c r="B64" s="34" t="s">
        <v>396</v>
      </c>
      <c r="C64" s="35" t="s">
        <v>397</v>
      </c>
      <c r="D64" s="35" t="s">
        <v>398</v>
      </c>
      <c r="E64" s="35" t="s">
        <v>103</v>
      </c>
      <c r="F64" s="34" t="s">
        <v>119</v>
      </c>
      <c r="G64" s="34" t="s">
        <v>399</v>
      </c>
    </row>
    <row r="65" spans="1:7" ht="21" x14ac:dyDescent="0.25">
      <c r="A65" s="33" t="s">
        <v>58</v>
      </c>
      <c r="B65" s="34" t="s">
        <v>59</v>
      </c>
      <c r="C65" s="35" t="s">
        <v>400</v>
      </c>
      <c r="D65" s="35" t="s">
        <v>398</v>
      </c>
      <c r="E65" s="35" t="s">
        <v>103</v>
      </c>
      <c r="F65" s="34" t="s">
        <v>401</v>
      </c>
      <c r="G65" s="34" t="s">
        <v>402</v>
      </c>
    </row>
    <row r="66" spans="1:7" ht="21" x14ac:dyDescent="0.25">
      <c r="A66" s="33" t="s">
        <v>404</v>
      </c>
      <c r="B66" s="34" t="s">
        <v>405</v>
      </c>
      <c r="C66" s="35" t="s">
        <v>406</v>
      </c>
      <c r="D66" s="35" t="s">
        <v>398</v>
      </c>
      <c r="E66" s="35" t="s">
        <v>103</v>
      </c>
      <c r="F66" s="34" t="s">
        <v>401</v>
      </c>
      <c r="G66" s="34" t="s">
        <v>407</v>
      </c>
    </row>
    <row r="67" spans="1:7" x14ac:dyDescent="0.25">
      <c r="A67" s="33" t="s">
        <v>410</v>
      </c>
      <c r="B67" s="34" t="s">
        <v>411</v>
      </c>
      <c r="C67" s="35" t="s">
        <v>412</v>
      </c>
      <c r="D67" s="35" t="s">
        <v>374</v>
      </c>
      <c r="E67" s="35" t="s">
        <v>85</v>
      </c>
      <c r="F67" s="34" t="s">
        <v>86</v>
      </c>
      <c r="G67" s="34" t="s">
        <v>413</v>
      </c>
    </row>
    <row r="68" spans="1:7" ht="31.2" x14ac:dyDescent="0.25">
      <c r="A68" s="33" t="s">
        <v>47</v>
      </c>
      <c r="B68" s="34" t="s">
        <v>414</v>
      </c>
      <c r="C68" s="47" t="s">
        <v>415</v>
      </c>
      <c r="D68" s="35" t="s">
        <v>416</v>
      </c>
      <c r="E68" s="35" t="s">
        <v>85</v>
      </c>
      <c r="F68" s="34" t="s">
        <v>233</v>
      </c>
      <c r="G68" s="34" t="s">
        <v>234</v>
      </c>
    </row>
    <row r="69" spans="1:7" ht="21" x14ac:dyDescent="0.25">
      <c r="A69" s="33" t="s">
        <v>417</v>
      </c>
      <c r="B69" s="34" t="s">
        <v>418</v>
      </c>
      <c r="C69" s="47" t="s">
        <v>419</v>
      </c>
      <c r="D69" s="35" t="s">
        <v>102</v>
      </c>
      <c r="E69" s="35" t="s">
        <v>85</v>
      </c>
      <c r="F69" s="34" t="s">
        <v>86</v>
      </c>
      <c r="G69" s="34" t="s">
        <v>313</v>
      </c>
    </row>
    <row r="70" spans="1:7" x14ac:dyDescent="0.25">
      <c r="A70" s="33" t="s">
        <v>420</v>
      </c>
      <c r="B70" s="34" t="s">
        <v>421</v>
      </c>
      <c r="C70" s="35" t="s">
        <v>422</v>
      </c>
      <c r="D70" s="35" t="s">
        <v>95</v>
      </c>
      <c r="E70" s="35" t="s">
        <v>85</v>
      </c>
      <c r="F70" s="34" t="s">
        <v>233</v>
      </c>
      <c r="G70" s="34" t="s">
        <v>423</v>
      </c>
    </row>
    <row r="71" spans="1:7" x14ac:dyDescent="0.25">
      <c r="A71" s="33" t="s">
        <v>420</v>
      </c>
      <c r="B71" s="34" t="s">
        <v>421</v>
      </c>
      <c r="C71" s="35" t="s">
        <v>424</v>
      </c>
      <c r="D71" s="35" t="s">
        <v>95</v>
      </c>
      <c r="E71" s="35" t="s">
        <v>85</v>
      </c>
      <c r="F71" s="34" t="s">
        <v>233</v>
      </c>
      <c r="G71" s="34" t="s">
        <v>423</v>
      </c>
    </row>
    <row r="72" spans="1:7" ht="21" x14ac:dyDescent="0.25">
      <c r="A72" s="33" t="s">
        <v>425</v>
      </c>
      <c r="B72" s="34" t="s">
        <v>426</v>
      </c>
      <c r="C72" s="34" t="s">
        <v>427</v>
      </c>
      <c r="D72" s="34" t="s">
        <v>84</v>
      </c>
      <c r="E72" s="34" t="s">
        <v>85</v>
      </c>
      <c r="F72" s="34" t="s">
        <v>233</v>
      </c>
      <c r="G72" s="34" t="s">
        <v>428</v>
      </c>
    </row>
    <row r="73" spans="1:7" ht="21" x14ac:dyDescent="0.25">
      <c r="A73" s="33" t="s">
        <v>430</v>
      </c>
      <c r="B73" s="34" t="s">
        <v>431</v>
      </c>
      <c r="C73" s="35" t="s">
        <v>432</v>
      </c>
      <c r="D73" s="35" t="s">
        <v>433</v>
      </c>
      <c r="E73" s="35" t="s">
        <v>85</v>
      </c>
      <c r="F73" s="34" t="s">
        <v>233</v>
      </c>
      <c r="G73" s="34" t="s">
        <v>434</v>
      </c>
    </row>
    <row r="74" spans="1:7" ht="21" x14ac:dyDescent="0.25">
      <c r="A74" s="33" t="s">
        <v>9</v>
      </c>
      <c r="B74" s="34" t="s">
        <v>10</v>
      </c>
      <c r="C74" s="35" t="s">
        <v>436</v>
      </c>
      <c r="D74" s="35" t="s">
        <v>433</v>
      </c>
      <c r="E74" s="35" t="s">
        <v>85</v>
      </c>
      <c r="F74" s="34" t="s">
        <v>233</v>
      </c>
      <c r="G74" s="34" t="s">
        <v>234</v>
      </c>
    </row>
    <row r="75" spans="1:7" ht="21" x14ac:dyDescent="0.25">
      <c r="A75" s="33" t="s">
        <v>9</v>
      </c>
      <c r="B75" s="34" t="s">
        <v>10</v>
      </c>
      <c r="C75" s="35" t="s">
        <v>437</v>
      </c>
      <c r="D75" s="35" t="s">
        <v>433</v>
      </c>
      <c r="E75" s="35" t="s">
        <v>85</v>
      </c>
      <c r="F75" s="34" t="s">
        <v>233</v>
      </c>
      <c r="G75" s="34" t="s">
        <v>438</v>
      </c>
    </row>
    <row r="76" spans="1:7" ht="21" x14ac:dyDescent="0.25">
      <c r="A76" s="33" t="s">
        <v>9</v>
      </c>
      <c r="B76" s="34" t="s">
        <v>10</v>
      </c>
      <c r="C76" s="35" t="s">
        <v>440</v>
      </c>
      <c r="D76" s="35" t="s">
        <v>433</v>
      </c>
      <c r="E76" s="35" t="s">
        <v>85</v>
      </c>
      <c r="F76" s="34" t="s">
        <v>233</v>
      </c>
      <c r="G76" s="34" t="s">
        <v>441</v>
      </c>
    </row>
    <row r="77" spans="1:7" ht="31.2" x14ac:dyDescent="0.25">
      <c r="A77" s="33" t="s">
        <v>443</v>
      </c>
      <c r="B77" s="34" t="s">
        <v>444</v>
      </c>
      <c r="C77" s="35" t="s">
        <v>445</v>
      </c>
      <c r="D77" s="35" t="s">
        <v>433</v>
      </c>
      <c r="E77" s="35" t="s">
        <v>85</v>
      </c>
      <c r="F77" s="34" t="s">
        <v>233</v>
      </c>
      <c r="G77" s="34" t="s">
        <v>446</v>
      </c>
    </row>
    <row r="78" spans="1:7" ht="21" x14ac:dyDescent="0.25">
      <c r="A78" s="33" t="s">
        <v>448</v>
      </c>
      <c r="B78" s="34" t="s">
        <v>449</v>
      </c>
      <c r="C78" s="35" t="s">
        <v>450</v>
      </c>
      <c r="D78" s="35" t="s">
        <v>451</v>
      </c>
      <c r="E78" s="35" t="s">
        <v>103</v>
      </c>
      <c r="F78" s="34" t="s">
        <v>452</v>
      </c>
      <c r="G78" s="34" t="s">
        <v>453</v>
      </c>
    </row>
    <row r="79" spans="1:7" ht="21" x14ac:dyDescent="0.25">
      <c r="A79" s="33" t="s">
        <v>456</v>
      </c>
      <c r="B79" s="34" t="s">
        <v>457</v>
      </c>
      <c r="C79" s="35" t="s">
        <v>458</v>
      </c>
      <c r="D79" s="35" t="s">
        <v>451</v>
      </c>
      <c r="E79" s="35" t="s">
        <v>103</v>
      </c>
      <c r="F79" s="34" t="s">
        <v>452</v>
      </c>
      <c r="G79" s="34" t="s">
        <v>459</v>
      </c>
    </row>
    <row r="80" spans="1:7" ht="21" x14ac:dyDescent="0.25">
      <c r="A80" s="33" t="s">
        <v>461</v>
      </c>
      <c r="B80" s="34" t="s">
        <v>462</v>
      </c>
      <c r="C80" s="34" t="s">
        <v>463</v>
      </c>
      <c r="D80" s="34" t="s">
        <v>451</v>
      </c>
      <c r="E80" s="34" t="s">
        <v>103</v>
      </c>
      <c r="F80" s="34" t="s">
        <v>452</v>
      </c>
      <c r="G80" s="34" t="s">
        <v>464</v>
      </c>
    </row>
    <row r="81" spans="1:7" x14ac:dyDescent="0.25">
      <c r="A81" s="33" t="s">
        <v>466</v>
      </c>
      <c r="B81" s="34" t="s">
        <v>467</v>
      </c>
      <c r="C81" s="47" t="s">
        <v>468</v>
      </c>
      <c r="D81" s="35" t="s">
        <v>275</v>
      </c>
      <c r="E81" s="35" t="s">
        <v>85</v>
      </c>
      <c r="F81" s="34" t="s">
        <v>469</v>
      </c>
      <c r="G81" s="34" t="s">
        <v>469</v>
      </c>
    </row>
    <row r="82" spans="1:7" ht="31.2" x14ac:dyDescent="0.25">
      <c r="A82" s="33" t="s">
        <v>471</v>
      </c>
      <c r="B82" s="34" t="s">
        <v>472</v>
      </c>
      <c r="C82" s="35" t="s">
        <v>473</v>
      </c>
      <c r="D82" s="35" t="s">
        <v>433</v>
      </c>
      <c r="E82" s="35" t="s">
        <v>85</v>
      </c>
      <c r="F82" s="34" t="s">
        <v>233</v>
      </c>
      <c r="G82" s="34" t="s">
        <v>474</v>
      </c>
    </row>
    <row r="83" spans="1:7" ht="21" x14ac:dyDescent="0.25">
      <c r="A83" s="33" t="s">
        <v>476</v>
      </c>
      <c r="B83" s="34" t="s">
        <v>477</v>
      </c>
      <c r="C83" s="34" t="s">
        <v>478</v>
      </c>
      <c r="D83" s="34" t="s">
        <v>433</v>
      </c>
      <c r="E83" s="34" t="s">
        <v>85</v>
      </c>
      <c r="F83" s="34" t="s">
        <v>233</v>
      </c>
      <c r="G83" s="34" t="s">
        <v>479</v>
      </c>
    </row>
    <row r="84" spans="1:7" ht="21" x14ac:dyDescent="0.25">
      <c r="A84" s="33" t="s">
        <v>481</v>
      </c>
      <c r="B84" s="34" t="s">
        <v>482</v>
      </c>
      <c r="C84" s="47" t="s">
        <v>483</v>
      </c>
      <c r="D84" s="35" t="s">
        <v>433</v>
      </c>
      <c r="E84" s="35" t="s">
        <v>85</v>
      </c>
      <c r="F84" s="34" t="s">
        <v>233</v>
      </c>
      <c r="G84" s="34" t="s">
        <v>446</v>
      </c>
    </row>
    <row r="85" spans="1:7" ht="21" x14ac:dyDescent="0.25">
      <c r="A85" s="33" t="s">
        <v>484</v>
      </c>
      <c r="B85" s="34" t="s">
        <v>485</v>
      </c>
      <c r="C85" s="35" t="s">
        <v>486</v>
      </c>
      <c r="D85" s="35" t="s">
        <v>336</v>
      </c>
      <c r="E85" s="35" t="s">
        <v>85</v>
      </c>
      <c r="F85" s="34" t="s">
        <v>233</v>
      </c>
      <c r="G85" s="34" t="s">
        <v>487</v>
      </c>
    </row>
    <row r="86" spans="1:7" ht="21" x14ac:dyDescent="0.25">
      <c r="A86" s="33" t="s">
        <v>484</v>
      </c>
      <c r="B86" s="34" t="s">
        <v>485</v>
      </c>
      <c r="C86" s="35" t="s">
        <v>488</v>
      </c>
      <c r="D86" s="35" t="s">
        <v>336</v>
      </c>
      <c r="E86" s="35" t="s">
        <v>85</v>
      </c>
      <c r="F86" s="34" t="s">
        <v>233</v>
      </c>
      <c r="G86" s="34" t="s">
        <v>489</v>
      </c>
    </row>
    <row r="87" spans="1:7" ht="21" x14ac:dyDescent="0.25">
      <c r="A87" s="33" t="s">
        <v>15</v>
      </c>
      <c r="B87" s="34" t="s">
        <v>16</v>
      </c>
      <c r="C87" s="35" t="s">
        <v>490</v>
      </c>
      <c r="D87" s="35" t="s">
        <v>336</v>
      </c>
      <c r="E87" s="35" t="s">
        <v>85</v>
      </c>
      <c r="F87" s="34" t="s">
        <v>233</v>
      </c>
      <c r="G87" s="34" t="s">
        <v>491</v>
      </c>
    </row>
    <row r="88" spans="1:7" ht="21" x14ac:dyDescent="0.25">
      <c r="A88" s="33" t="s">
        <v>15</v>
      </c>
      <c r="B88" s="34" t="s">
        <v>16</v>
      </c>
      <c r="C88" s="35" t="s">
        <v>492</v>
      </c>
      <c r="D88" s="35" t="s">
        <v>336</v>
      </c>
      <c r="E88" s="35" t="s">
        <v>85</v>
      </c>
      <c r="F88" s="34" t="s">
        <v>233</v>
      </c>
      <c r="G88" s="34" t="s">
        <v>493</v>
      </c>
    </row>
    <row r="89" spans="1:7" ht="21" x14ac:dyDescent="0.25">
      <c r="A89" s="33" t="s">
        <v>15</v>
      </c>
      <c r="B89" s="34" t="s">
        <v>16</v>
      </c>
      <c r="C89" s="35" t="s">
        <v>494</v>
      </c>
      <c r="D89" s="35" t="s">
        <v>336</v>
      </c>
      <c r="E89" s="35" t="s">
        <v>85</v>
      </c>
      <c r="F89" s="34" t="s">
        <v>233</v>
      </c>
      <c r="G89" s="34" t="s">
        <v>495</v>
      </c>
    </row>
    <row r="90" spans="1:7" ht="31.2" x14ac:dyDescent="0.25">
      <c r="A90" s="33" t="s">
        <v>52</v>
      </c>
      <c r="B90" s="34" t="s">
        <v>53</v>
      </c>
      <c r="C90" s="35" t="s">
        <v>496</v>
      </c>
      <c r="D90" s="35" t="s">
        <v>190</v>
      </c>
      <c r="E90" s="35" t="s">
        <v>85</v>
      </c>
      <c r="F90" s="34" t="s">
        <v>191</v>
      </c>
      <c r="G90" s="34" t="s">
        <v>497</v>
      </c>
    </row>
    <row r="91" spans="1:7" ht="31.2" x14ac:dyDescent="0.25">
      <c r="A91" s="33" t="s">
        <v>52</v>
      </c>
      <c r="B91" s="34" t="s">
        <v>53</v>
      </c>
      <c r="C91" s="35" t="s">
        <v>499</v>
      </c>
      <c r="D91" s="35" t="s">
        <v>190</v>
      </c>
      <c r="E91" s="35" t="s">
        <v>85</v>
      </c>
      <c r="F91" s="34" t="s">
        <v>191</v>
      </c>
      <c r="G91" s="34" t="s">
        <v>500</v>
      </c>
    </row>
    <row r="92" spans="1:7" ht="31.2" x14ac:dyDescent="0.25">
      <c r="A92" s="33" t="s">
        <v>52</v>
      </c>
      <c r="B92" s="34" t="s">
        <v>53</v>
      </c>
      <c r="C92" s="35" t="s">
        <v>501</v>
      </c>
      <c r="D92" s="35" t="s">
        <v>190</v>
      </c>
      <c r="E92" s="35" t="s">
        <v>85</v>
      </c>
      <c r="F92" s="34" t="s">
        <v>191</v>
      </c>
      <c r="G92" s="34" t="s">
        <v>497</v>
      </c>
    </row>
    <row r="93" spans="1:7" ht="21" x14ac:dyDescent="0.25">
      <c r="A93" s="33" t="s">
        <v>23</v>
      </c>
      <c r="B93" s="34" t="s">
        <v>24</v>
      </c>
      <c r="C93" s="35" t="s">
        <v>502</v>
      </c>
      <c r="D93" s="35" t="s">
        <v>190</v>
      </c>
      <c r="E93" s="35" t="s">
        <v>85</v>
      </c>
      <c r="F93" s="34" t="s">
        <v>191</v>
      </c>
      <c r="G93" s="34" t="s">
        <v>503</v>
      </c>
    </row>
    <row r="94" spans="1:7" ht="21" x14ac:dyDescent="0.25">
      <c r="A94" s="33" t="s">
        <v>23</v>
      </c>
      <c r="B94" s="34" t="s">
        <v>24</v>
      </c>
      <c r="C94" s="35" t="s">
        <v>504</v>
      </c>
      <c r="D94" s="35" t="s">
        <v>190</v>
      </c>
      <c r="E94" s="35" t="s">
        <v>85</v>
      </c>
      <c r="F94" s="34" t="s">
        <v>191</v>
      </c>
      <c r="G94" s="34" t="s">
        <v>505</v>
      </c>
    </row>
    <row r="95" spans="1:7" ht="21" x14ac:dyDescent="0.25">
      <c r="A95" s="33" t="s">
        <v>23</v>
      </c>
      <c r="B95" s="34" t="s">
        <v>24</v>
      </c>
      <c r="C95" s="35" t="s">
        <v>506</v>
      </c>
      <c r="D95" s="35" t="s">
        <v>190</v>
      </c>
      <c r="E95" s="35" t="s">
        <v>85</v>
      </c>
      <c r="F95" s="34" t="s">
        <v>191</v>
      </c>
      <c r="G95" s="34" t="s">
        <v>503</v>
      </c>
    </row>
    <row r="96" spans="1:7" ht="31.2" x14ac:dyDescent="0.25">
      <c r="A96" s="33" t="s">
        <v>25</v>
      </c>
      <c r="B96" s="34" t="s">
        <v>26</v>
      </c>
      <c r="C96" s="35" t="s">
        <v>507</v>
      </c>
      <c r="D96" s="35" t="s">
        <v>190</v>
      </c>
      <c r="E96" s="35" t="s">
        <v>85</v>
      </c>
      <c r="F96" s="34" t="s">
        <v>191</v>
      </c>
      <c r="G96" s="34" t="s">
        <v>508</v>
      </c>
    </row>
    <row r="97" spans="1:7" ht="31.2" x14ac:dyDescent="0.25">
      <c r="A97" s="33" t="s">
        <v>25</v>
      </c>
      <c r="B97" s="34" t="s">
        <v>26</v>
      </c>
      <c r="C97" s="35" t="s">
        <v>509</v>
      </c>
      <c r="D97" s="35" t="s">
        <v>190</v>
      </c>
      <c r="E97" s="35" t="s">
        <v>85</v>
      </c>
      <c r="F97" s="34" t="s">
        <v>191</v>
      </c>
      <c r="G97" s="34" t="s">
        <v>505</v>
      </c>
    </row>
    <row r="98" spans="1:7" ht="31.2" x14ac:dyDescent="0.25">
      <c r="A98" s="33" t="s">
        <v>25</v>
      </c>
      <c r="B98" s="34" t="s">
        <v>26</v>
      </c>
      <c r="C98" s="35" t="s">
        <v>510</v>
      </c>
      <c r="D98" s="35" t="s">
        <v>190</v>
      </c>
      <c r="E98" s="35" t="s">
        <v>85</v>
      </c>
      <c r="F98" s="34" t="s">
        <v>191</v>
      </c>
      <c r="G98" s="34" t="s">
        <v>503</v>
      </c>
    </row>
    <row r="99" spans="1:7" ht="21" x14ac:dyDescent="0.25">
      <c r="A99" s="33" t="s">
        <v>48</v>
      </c>
      <c r="B99" s="34" t="s">
        <v>49</v>
      </c>
      <c r="C99" s="35" t="s">
        <v>511</v>
      </c>
      <c r="D99" s="35" t="s">
        <v>190</v>
      </c>
      <c r="E99" s="35" t="s">
        <v>85</v>
      </c>
      <c r="F99" s="34" t="s">
        <v>512</v>
      </c>
      <c r="G99" s="34" t="s">
        <v>513</v>
      </c>
    </row>
    <row r="100" spans="1:7" ht="21" x14ac:dyDescent="0.25">
      <c r="A100" s="33" t="s">
        <v>515</v>
      </c>
      <c r="B100" s="34" t="s">
        <v>516</v>
      </c>
      <c r="C100" s="35" t="s">
        <v>517</v>
      </c>
      <c r="D100" s="35" t="s">
        <v>518</v>
      </c>
      <c r="E100" s="35" t="s">
        <v>85</v>
      </c>
      <c r="F100" s="34" t="s">
        <v>287</v>
      </c>
      <c r="G100" s="34" t="s">
        <v>519</v>
      </c>
    </row>
    <row r="101" spans="1:7" ht="31.2" x14ac:dyDescent="0.25">
      <c r="A101" s="33" t="s">
        <v>520</v>
      </c>
      <c r="B101" s="34" t="s">
        <v>521</v>
      </c>
      <c r="C101" s="35" t="s">
        <v>522</v>
      </c>
      <c r="D101" s="35" t="s">
        <v>190</v>
      </c>
      <c r="E101" s="35" t="s">
        <v>85</v>
      </c>
      <c r="F101" s="34" t="s">
        <v>512</v>
      </c>
      <c r="G101" s="34" t="s">
        <v>523</v>
      </c>
    </row>
    <row r="102" spans="1:7" ht="21" x14ac:dyDescent="0.25">
      <c r="A102" s="33" t="s">
        <v>524</v>
      </c>
      <c r="B102" s="34" t="s">
        <v>525</v>
      </c>
      <c r="C102" s="35" t="s">
        <v>526</v>
      </c>
      <c r="D102" s="35" t="s">
        <v>518</v>
      </c>
      <c r="E102" s="35" t="s">
        <v>85</v>
      </c>
      <c r="F102" s="34" t="s">
        <v>287</v>
      </c>
      <c r="G102" s="34" t="s">
        <v>519</v>
      </c>
    </row>
    <row r="103" spans="1:7" x14ac:dyDescent="0.25">
      <c r="A103" s="33" t="s">
        <v>13</v>
      </c>
      <c r="B103" s="34" t="s">
        <v>14</v>
      </c>
      <c r="C103" s="35" t="s">
        <v>527</v>
      </c>
      <c r="D103" s="35" t="s">
        <v>518</v>
      </c>
      <c r="E103" s="35" t="s">
        <v>85</v>
      </c>
      <c r="F103" s="34" t="s">
        <v>287</v>
      </c>
      <c r="G103" s="34" t="s">
        <v>528</v>
      </c>
    </row>
    <row r="104" spans="1:7" x14ac:dyDescent="0.25">
      <c r="A104" s="33" t="s">
        <v>13</v>
      </c>
      <c r="B104" s="34" t="s">
        <v>14</v>
      </c>
      <c r="C104" s="35" t="s">
        <v>529</v>
      </c>
      <c r="D104" s="35" t="s">
        <v>518</v>
      </c>
      <c r="E104" s="35" t="s">
        <v>85</v>
      </c>
      <c r="F104" s="34" t="s">
        <v>287</v>
      </c>
      <c r="G104" s="34" t="s">
        <v>530</v>
      </c>
    </row>
    <row r="105" spans="1:7" x14ac:dyDescent="0.25">
      <c r="A105" s="33" t="s">
        <v>532</v>
      </c>
      <c r="B105" s="34" t="s">
        <v>533</v>
      </c>
      <c r="C105" s="35" t="s">
        <v>534</v>
      </c>
      <c r="D105" s="35" t="s">
        <v>518</v>
      </c>
      <c r="E105" s="35" t="s">
        <v>85</v>
      </c>
      <c r="F105" s="34" t="s">
        <v>287</v>
      </c>
      <c r="G105" s="34" t="s">
        <v>288</v>
      </c>
    </row>
    <row r="106" spans="1:7" x14ac:dyDescent="0.25">
      <c r="A106" s="33" t="s">
        <v>532</v>
      </c>
      <c r="B106" s="34" t="s">
        <v>533</v>
      </c>
      <c r="C106" s="35" t="s">
        <v>535</v>
      </c>
      <c r="D106" s="35" t="s">
        <v>518</v>
      </c>
      <c r="E106" s="35" t="s">
        <v>85</v>
      </c>
      <c r="F106" s="34" t="s">
        <v>287</v>
      </c>
      <c r="G106" s="34" t="s">
        <v>536</v>
      </c>
    </row>
    <row r="107" spans="1:7" x14ac:dyDescent="0.25">
      <c r="A107" s="33" t="s">
        <v>532</v>
      </c>
      <c r="B107" s="34" t="s">
        <v>533</v>
      </c>
      <c r="C107" s="35" t="s">
        <v>537</v>
      </c>
      <c r="D107" s="35" t="s">
        <v>518</v>
      </c>
      <c r="E107" s="35" t="s">
        <v>85</v>
      </c>
      <c r="F107" s="34" t="s">
        <v>287</v>
      </c>
      <c r="G107" s="34" t="s">
        <v>536</v>
      </c>
    </row>
    <row r="108" spans="1:7" x14ac:dyDescent="0.25">
      <c r="A108" s="33" t="s">
        <v>27</v>
      </c>
      <c r="B108" s="34" t="s">
        <v>538</v>
      </c>
      <c r="C108" s="47" t="s">
        <v>539</v>
      </c>
      <c r="D108" s="35" t="s">
        <v>518</v>
      </c>
      <c r="E108" s="35" t="s">
        <v>85</v>
      </c>
      <c r="F108" s="34" t="s">
        <v>287</v>
      </c>
      <c r="G108" s="34" t="s">
        <v>540</v>
      </c>
    </row>
    <row r="109" spans="1:7" x14ac:dyDescent="0.25">
      <c r="A109" s="33" t="s">
        <v>542</v>
      </c>
      <c r="B109" s="34" t="s">
        <v>543</v>
      </c>
      <c r="C109" s="47" t="s">
        <v>544</v>
      </c>
      <c r="D109" s="35" t="s">
        <v>518</v>
      </c>
      <c r="E109" s="35" t="s">
        <v>85</v>
      </c>
      <c r="F109" s="34" t="s">
        <v>287</v>
      </c>
      <c r="G109" s="34" t="s">
        <v>545</v>
      </c>
    </row>
    <row r="110" spans="1:7" x14ac:dyDescent="0.25">
      <c r="A110" s="33" t="s">
        <v>56</v>
      </c>
      <c r="B110" s="34" t="s">
        <v>57</v>
      </c>
      <c r="C110" s="47" t="s">
        <v>547</v>
      </c>
      <c r="D110" s="35" t="s">
        <v>518</v>
      </c>
      <c r="E110" s="35" t="s">
        <v>85</v>
      </c>
      <c r="F110" s="34" t="s">
        <v>287</v>
      </c>
      <c r="G110" s="34" t="s">
        <v>545</v>
      </c>
    </row>
    <row r="111" spans="1:7" ht="21" x14ac:dyDescent="0.25">
      <c r="A111" s="33" t="s">
        <v>549</v>
      </c>
      <c r="B111" s="34" t="s">
        <v>550</v>
      </c>
      <c r="C111" s="35" t="s">
        <v>551</v>
      </c>
      <c r="D111" s="35" t="s">
        <v>190</v>
      </c>
      <c r="E111" s="35" t="s">
        <v>85</v>
      </c>
      <c r="F111" s="34" t="s">
        <v>191</v>
      </c>
      <c r="G111" s="34" t="s">
        <v>552</v>
      </c>
    </row>
    <row r="112" spans="1:7" ht="21" x14ac:dyDescent="0.25">
      <c r="A112" s="33" t="s">
        <v>549</v>
      </c>
      <c r="B112" s="34" t="s">
        <v>550</v>
      </c>
      <c r="C112" s="35" t="s">
        <v>553</v>
      </c>
      <c r="D112" s="35" t="s">
        <v>190</v>
      </c>
      <c r="E112" s="35" t="s">
        <v>85</v>
      </c>
      <c r="F112" s="34" t="s">
        <v>191</v>
      </c>
      <c r="G112" s="34" t="s">
        <v>554</v>
      </c>
    </row>
    <row r="113" spans="1:7" ht="21" x14ac:dyDescent="0.25">
      <c r="A113" s="33" t="s">
        <v>549</v>
      </c>
      <c r="B113" s="34" t="s">
        <v>550</v>
      </c>
      <c r="C113" s="35" t="s">
        <v>555</v>
      </c>
      <c r="D113" s="35" t="s">
        <v>190</v>
      </c>
      <c r="E113" s="35" t="s">
        <v>85</v>
      </c>
      <c r="F113" s="34" t="s">
        <v>191</v>
      </c>
      <c r="G113" s="34" t="s">
        <v>556</v>
      </c>
    </row>
    <row r="114" spans="1:7" ht="21" x14ac:dyDescent="0.25">
      <c r="A114" s="33" t="s">
        <v>557</v>
      </c>
      <c r="B114" s="34" t="s">
        <v>558</v>
      </c>
      <c r="C114" s="35" t="s">
        <v>559</v>
      </c>
      <c r="D114" s="35" t="s">
        <v>518</v>
      </c>
      <c r="E114" s="35" t="s">
        <v>85</v>
      </c>
      <c r="F114" s="34" t="s">
        <v>560</v>
      </c>
      <c r="G114" s="34" t="s">
        <v>561</v>
      </c>
    </row>
    <row r="115" spans="1:7" ht="21" x14ac:dyDescent="0.25">
      <c r="A115" s="33" t="s">
        <v>563</v>
      </c>
      <c r="B115" s="34" t="s">
        <v>564</v>
      </c>
      <c r="C115" s="35" t="s">
        <v>565</v>
      </c>
      <c r="D115" s="35" t="s">
        <v>518</v>
      </c>
      <c r="E115" s="35" t="s">
        <v>85</v>
      </c>
      <c r="F115" s="34" t="s">
        <v>560</v>
      </c>
      <c r="G115" s="34" t="s">
        <v>561</v>
      </c>
    </row>
    <row r="116" spans="1:7" x14ac:dyDescent="0.25">
      <c r="A116" s="33" t="s">
        <v>566</v>
      </c>
      <c r="B116" s="34" t="s">
        <v>567</v>
      </c>
      <c r="C116" s="47" t="s">
        <v>568</v>
      </c>
      <c r="D116" s="35" t="s">
        <v>518</v>
      </c>
      <c r="E116" s="35" t="s">
        <v>85</v>
      </c>
      <c r="F116" s="34" t="s">
        <v>560</v>
      </c>
      <c r="G116" s="34" t="s">
        <v>569</v>
      </c>
    </row>
    <row r="117" spans="1:7" ht="21" x14ac:dyDescent="0.25">
      <c r="A117" s="33" t="s">
        <v>571</v>
      </c>
      <c r="B117" s="34" t="s">
        <v>572</v>
      </c>
      <c r="C117" s="47" t="s">
        <v>573</v>
      </c>
      <c r="D117" s="35" t="s">
        <v>269</v>
      </c>
      <c r="E117" s="35" t="s">
        <v>85</v>
      </c>
      <c r="F117" s="34" t="s">
        <v>88</v>
      </c>
      <c r="G117" s="34" t="s">
        <v>574</v>
      </c>
    </row>
    <row r="118" spans="1:7" ht="21" x14ac:dyDescent="0.25">
      <c r="A118" s="33" t="s">
        <v>576</v>
      </c>
      <c r="B118" s="34" t="s">
        <v>577</v>
      </c>
      <c r="C118" s="47" t="s">
        <v>578</v>
      </c>
      <c r="D118" s="35" t="s">
        <v>518</v>
      </c>
      <c r="E118" s="35" t="s">
        <v>85</v>
      </c>
      <c r="F118" s="34" t="s">
        <v>579</v>
      </c>
      <c r="G118" s="34" t="s">
        <v>580</v>
      </c>
    </row>
    <row r="119" spans="1:7" x14ac:dyDescent="0.25">
      <c r="A119" s="33" t="s">
        <v>582</v>
      </c>
      <c r="B119" s="34" t="s">
        <v>583</v>
      </c>
      <c r="C119" s="47" t="s">
        <v>584</v>
      </c>
      <c r="D119" s="35" t="s">
        <v>275</v>
      </c>
      <c r="E119" s="35" t="s">
        <v>85</v>
      </c>
      <c r="F119" s="34" t="s">
        <v>469</v>
      </c>
      <c r="G119" s="34" t="s">
        <v>469</v>
      </c>
    </row>
    <row r="120" spans="1:7" ht="31.2" x14ac:dyDescent="0.25">
      <c r="A120" s="33" t="s">
        <v>585</v>
      </c>
      <c r="B120" s="34" t="s">
        <v>586</v>
      </c>
      <c r="C120" s="47" t="s">
        <v>88</v>
      </c>
      <c r="D120" s="35" t="s">
        <v>416</v>
      </c>
      <c r="E120" s="35" t="s">
        <v>85</v>
      </c>
      <c r="F120" s="35"/>
      <c r="G120" s="34"/>
    </row>
    <row r="121" spans="1:7" ht="21" x14ac:dyDescent="0.25">
      <c r="A121" s="33" t="s">
        <v>589</v>
      </c>
      <c r="B121" s="34" t="s">
        <v>590</v>
      </c>
      <c r="C121" s="47" t="s">
        <v>591</v>
      </c>
      <c r="D121" s="35" t="s">
        <v>190</v>
      </c>
      <c r="E121" s="35" t="s">
        <v>85</v>
      </c>
      <c r="F121" s="34" t="s">
        <v>191</v>
      </c>
      <c r="G121" s="34" t="s">
        <v>592</v>
      </c>
    </row>
    <row r="122" spans="1:7" ht="21" x14ac:dyDescent="0.25">
      <c r="A122" s="33" t="s">
        <v>593</v>
      </c>
      <c r="B122" s="34" t="s">
        <v>594</v>
      </c>
      <c r="C122" s="49" t="s">
        <v>595</v>
      </c>
      <c r="D122" s="35" t="s">
        <v>433</v>
      </c>
      <c r="E122" s="35" t="s">
        <v>85</v>
      </c>
      <c r="F122" s="34" t="s">
        <v>233</v>
      </c>
      <c r="G122" s="34" t="s">
        <v>596</v>
      </c>
    </row>
    <row r="123" spans="1:7" ht="31.2" x14ac:dyDescent="0.25">
      <c r="A123" s="33" t="s">
        <v>37</v>
      </c>
      <c r="B123" s="34" t="s">
        <v>38</v>
      </c>
      <c r="C123" s="35" t="s">
        <v>597</v>
      </c>
      <c r="D123" s="35" t="s">
        <v>343</v>
      </c>
      <c r="E123" s="35" t="s">
        <v>85</v>
      </c>
      <c r="F123" s="34" t="s">
        <v>191</v>
      </c>
      <c r="G123" s="34" t="s">
        <v>598</v>
      </c>
    </row>
    <row r="124" spans="1:7" ht="31.2" x14ac:dyDescent="0.25">
      <c r="A124" s="33" t="s">
        <v>37</v>
      </c>
      <c r="B124" s="34" t="s">
        <v>38</v>
      </c>
      <c r="C124" s="35" t="s">
        <v>599</v>
      </c>
      <c r="D124" s="35" t="s">
        <v>343</v>
      </c>
      <c r="E124" s="35" t="s">
        <v>85</v>
      </c>
      <c r="F124" s="34" t="s">
        <v>191</v>
      </c>
      <c r="G124" s="34" t="s">
        <v>600</v>
      </c>
    </row>
    <row r="125" spans="1:7" ht="31.2" x14ac:dyDescent="0.25">
      <c r="A125" s="33" t="s">
        <v>37</v>
      </c>
      <c r="B125" s="34" t="s">
        <v>38</v>
      </c>
      <c r="C125" s="35" t="s">
        <v>601</v>
      </c>
      <c r="D125" s="35" t="s">
        <v>343</v>
      </c>
      <c r="E125" s="35" t="s">
        <v>85</v>
      </c>
      <c r="F125" s="34" t="s">
        <v>191</v>
      </c>
      <c r="G125" s="34" t="s">
        <v>602</v>
      </c>
    </row>
    <row r="126" spans="1:7" x14ac:dyDescent="0.25">
      <c r="A126" s="33" t="s">
        <v>603</v>
      </c>
      <c r="B126" s="34" t="s">
        <v>604</v>
      </c>
      <c r="C126" s="47" t="s">
        <v>605</v>
      </c>
      <c r="D126" s="35" t="s">
        <v>343</v>
      </c>
      <c r="E126" s="35" t="s">
        <v>85</v>
      </c>
      <c r="F126" s="34" t="s">
        <v>191</v>
      </c>
      <c r="G126" s="34" t="s">
        <v>606</v>
      </c>
    </row>
    <row r="127" spans="1:7" ht="21" x14ac:dyDescent="0.25">
      <c r="A127" s="33" t="s">
        <v>607</v>
      </c>
      <c r="B127" s="34" t="s">
        <v>608</v>
      </c>
      <c r="C127" s="35" t="s">
        <v>609</v>
      </c>
      <c r="D127" s="35" t="s">
        <v>610</v>
      </c>
      <c r="E127" s="35" t="s">
        <v>85</v>
      </c>
      <c r="F127" s="34" t="s">
        <v>611</v>
      </c>
      <c r="G127" s="34" t="s">
        <v>612</v>
      </c>
    </row>
    <row r="128" spans="1:7" ht="21" x14ac:dyDescent="0.25">
      <c r="A128" s="33" t="s">
        <v>54</v>
      </c>
      <c r="B128" s="34" t="s">
        <v>55</v>
      </c>
      <c r="C128" s="35" t="s">
        <v>615</v>
      </c>
      <c r="D128" s="35" t="s">
        <v>190</v>
      </c>
      <c r="E128" s="35" t="s">
        <v>85</v>
      </c>
      <c r="F128" s="34" t="s">
        <v>191</v>
      </c>
      <c r="G128" s="34" t="s">
        <v>497</v>
      </c>
    </row>
    <row r="129" spans="1:7" ht="21" x14ac:dyDescent="0.25">
      <c r="A129" s="33" t="s">
        <v>54</v>
      </c>
      <c r="B129" s="34" t="s">
        <v>55</v>
      </c>
      <c r="C129" s="35" t="s">
        <v>616</v>
      </c>
      <c r="D129" s="35" t="s">
        <v>190</v>
      </c>
      <c r="E129" s="35" t="s">
        <v>85</v>
      </c>
      <c r="F129" s="34" t="s">
        <v>191</v>
      </c>
      <c r="G129" s="34" t="s">
        <v>500</v>
      </c>
    </row>
    <row r="130" spans="1:7" ht="21" x14ac:dyDescent="0.25">
      <c r="A130" s="33" t="s">
        <v>54</v>
      </c>
      <c r="B130" s="34" t="s">
        <v>55</v>
      </c>
      <c r="C130" s="35" t="s">
        <v>617</v>
      </c>
      <c r="D130" s="35" t="s">
        <v>190</v>
      </c>
      <c r="E130" s="35" t="s">
        <v>85</v>
      </c>
      <c r="F130" s="34" t="s">
        <v>191</v>
      </c>
      <c r="G130" s="34" t="s">
        <v>618</v>
      </c>
    </row>
    <row r="131" spans="1:7" x14ac:dyDescent="0.25">
      <c r="A131" s="33" t="s">
        <v>619</v>
      </c>
      <c r="B131" s="34" t="s">
        <v>620</v>
      </c>
      <c r="C131" s="47" t="s">
        <v>621</v>
      </c>
      <c r="D131" s="35" t="s">
        <v>190</v>
      </c>
      <c r="E131" s="35" t="s">
        <v>85</v>
      </c>
      <c r="F131" s="34" t="s">
        <v>191</v>
      </c>
      <c r="G131" s="34" t="s">
        <v>622</v>
      </c>
    </row>
    <row r="132" spans="1:7" ht="21" x14ac:dyDescent="0.25">
      <c r="A132" s="33" t="s">
        <v>624</v>
      </c>
      <c r="B132" s="34" t="s">
        <v>625</v>
      </c>
      <c r="C132" s="49" t="s">
        <v>626</v>
      </c>
      <c r="D132" s="34" t="s">
        <v>610</v>
      </c>
      <c r="E132" s="34" t="s">
        <v>85</v>
      </c>
      <c r="F132" s="34" t="s">
        <v>191</v>
      </c>
      <c r="G132" s="34" t="s">
        <v>627</v>
      </c>
    </row>
    <row r="133" spans="1:7" x14ac:dyDescent="0.25">
      <c r="A133" s="33" t="s">
        <v>629</v>
      </c>
      <c r="B133" s="34" t="s">
        <v>630</v>
      </c>
      <c r="C133" s="47" t="s">
        <v>631</v>
      </c>
      <c r="D133" s="35" t="s">
        <v>518</v>
      </c>
      <c r="E133" s="35" t="s">
        <v>85</v>
      </c>
      <c r="F133" s="34" t="s">
        <v>560</v>
      </c>
      <c r="G133" s="34" t="s">
        <v>632</v>
      </c>
    </row>
    <row r="134" spans="1:7" x14ac:dyDescent="0.25">
      <c r="A134" s="33" t="s">
        <v>633</v>
      </c>
      <c r="B134" s="34" t="s">
        <v>634</v>
      </c>
      <c r="C134" s="47" t="s">
        <v>635</v>
      </c>
      <c r="D134" s="35" t="s">
        <v>190</v>
      </c>
      <c r="E134" s="35" t="s">
        <v>85</v>
      </c>
      <c r="F134" s="34" t="s">
        <v>191</v>
      </c>
      <c r="G134" s="34" t="s">
        <v>636</v>
      </c>
    </row>
    <row r="135" spans="1:7" x14ac:dyDescent="0.25">
      <c r="A135" s="33" t="s">
        <v>637</v>
      </c>
      <c r="B135" s="34" t="s">
        <v>638</v>
      </c>
      <c r="C135" s="47" t="s">
        <v>639</v>
      </c>
      <c r="D135" s="35" t="s">
        <v>190</v>
      </c>
      <c r="E135" s="35" t="s">
        <v>85</v>
      </c>
      <c r="F135" s="34" t="s">
        <v>287</v>
      </c>
      <c r="G135" s="34" t="s">
        <v>640</v>
      </c>
    </row>
    <row r="136" spans="1:7" x14ac:dyDescent="0.25">
      <c r="A136" s="33" t="s">
        <v>642</v>
      </c>
      <c r="B136" s="34" t="s">
        <v>643</v>
      </c>
      <c r="C136" s="47" t="s">
        <v>644</v>
      </c>
      <c r="D136" s="35" t="s">
        <v>190</v>
      </c>
      <c r="E136" s="35" t="s">
        <v>85</v>
      </c>
      <c r="F136" s="34" t="s">
        <v>191</v>
      </c>
      <c r="G136" s="34" t="s">
        <v>622</v>
      </c>
    </row>
    <row r="137" spans="1:7" x14ac:dyDescent="0.25">
      <c r="A137" s="33" t="s">
        <v>3</v>
      </c>
      <c r="B137" s="34" t="s">
        <v>4</v>
      </c>
      <c r="C137" s="35" t="s">
        <v>645</v>
      </c>
      <c r="D137" s="35" t="s">
        <v>518</v>
      </c>
      <c r="E137" s="35" t="s">
        <v>85</v>
      </c>
      <c r="F137" s="34" t="s">
        <v>560</v>
      </c>
      <c r="G137" s="34" t="s">
        <v>632</v>
      </c>
    </row>
    <row r="138" spans="1:7" x14ac:dyDescent="0.25">
      <c r="A138" s="33" t="s">
        <v>3</v>
      </c>
      <c r="B138" s="34" t="s">
        <v>4</v>
      </c>
      <c r="C138" s="35" t="s">
        <v>646</v>
      </c>
      <c r="D138" s="35" t="s">
        <v>518</v>
      </c>
      <c r="E138" s="35" t="s">
        <v>85</v>
      </c>
      <c r="F138" s="34" t="s">
        <v>560</v>
      </c>
      <c r="G138" s="34" t="s">
        <v>647</v>
      </c>
    </row>
    <row r="139" spans="1:7" x14ac:dyDescent="0.25">
      <c r="A139" s="33" t="s">
        <v>649</v>
      </c>
      <c r="B139" s="34" t="s">
        <v>650</v>
      </c>
      <c r="C139" s="35" t="s">
        <v>651</v>
      </c>
      <c r="D139" s="35" t="s">
        <v>518</v>
      </c>
      <c r="E139" s="35" t="s">
        <v>85</v>
      </c>
      <c r="F139" s="34" t="s">
        <v>560</v>
      </c>
      <c r="G139" s="34" t="s">
        <v>632</v>
      </c>
    </row>
    <row r="140" spans="1:7" x14ac:dyDescent="0.25">
      <c r="A140" s="33" t="s">
        <v>649</v>
      </c>
      <c r="B140" s="34" t="s">
        <v>650</v>
      </c>
      <c r="C140" s="35" t="s">
        <v>652</v>
      </c>
      <c r="D140" s="35" t="s">
        <v>518</v>
      </c>
      <c r="E140" s="35" t="s">
        <v>85</v>
      </c>
      <c r="F140" s="34" t="s">
        <v>560</v>
      </c>
      <c r="G140" s="34" t="s">
        <v>647</v>
      </c>
    </row>
    <row r="141" spans="1:7" ht="21" x14ac:dyDescent="0.25">
      <c r="A141" s="33" t="s">
        <v>653</v>
      </c>
      <c r="B141" s="34" t="s">
        <v>654</v>
      </c>
      <c r="C141" s="35" t="s">
        <v>655</v>
      </c>
      <c r="D141" s="35" t="s">
        <v>610</v>
      </c>
      <c r="E141" s="35" t="s">
        <v>85</v>
      </c>
      <c r="F141" s="34" t="s">
        <v>656</v>
      </c>
      <c r="G141" s="34" t="s">
        <v>657</v>
      </c>
    </row>
    <row r="142" spans="1:7" ht="21" x14ac:dyDescent="0.25">
      <c r="A142" s="33" t="s">
        <v>653</v>
      </c>
      <c r="B142" s="34" t="s">
        <v>654</v>
      </c>
      <c r="C142" s="35" t="s">
        <v>660</v>
      </c>
      <c r="D142" s="35" t="s">
        <v>610</v>
      </c>
      <c r="E142" s="35" t="s">
        <v>85</v>
      </c>
      <c r="F142" s="34" t="s">
        <v>661</v>
      </c>
      <c r="G142" s="34" t="s">
        <v>662</v>
      </c>
    </row>
    <row r="143" spans="1:7" ht="21" x14ac:dyDescent="0.25">
      <c r="A143" s="33" t="s">
        <v>653</v>
      </c>
      <c r="B143" s="34" t="s">
        <v>654</v>
      </c>
      <c r="C143" s="35" t="s">
        <v>663</v>
      </c>
      <c r="D143" s="35" t="s">
        <v>610</v>
      </c>
      <c r="E143" s="35" t="s">
        <v>85</v>
      </c>
      <c r="F143" s="34" t="s">
        <v>661</v>
      </c>
      <c r="G143" s="34" t="s">
        <v>664</v>
      </c>
    </row>
    <row r="144" spans="1:7" x14ac:dyDescent="0.25">
      <c r="A144" s="33" t="s">
        <v>665</v>
      </c>
      <c r="B144" s="34" t="s">
        <v>666</v>
      </c>
      <c r="C144" s="49" t="s">
        <v>667</v>
      </c>
      <c r="D144" s="34" t="s">
        <v>610</v>
      </c>
      <c r="E144" s="34" t="s">
        <v>85</v>
      </c>
      <c r="F144" s="34" t="s">
        <v>668</v>
      </c>
      <c r="G144" s="34" t="s">
        <v>669</v>
      </c>
    </row>
    <row r="145" spans="1:7" ht="31.2" x14ac:dyDescent="0.25">
      <c r="A145" s="33" t="s">
        <v>671</v>
      </c>
      <c r="B145" s="34" t="s">
        <v>672</v>
      </c>
      <c r="C145" s="49" t="s">
        <v>673</v>
      </c>
      <c r="D145" s="34" t="s">
        <v>610</v>
      </c>
      <c r="E145" s="34" t="s">
        <v>85</v>
      </c>
      <c r="F145" s="34" t="s">
        <v>674</v>
      </c>
      <c r="G145" s="34" t="s">
        <v>674</v>
      </c>
    </row>
    <row r="146" spans="1:7" ht="21" x14ac:dyDescent="0.25">
      <c r="A146" s="33" t="s">
        <v>677</v>
      </c>
      <c r="B146" s="34" t="s">
        <v>678</v>
      </c>
      <c r="C146" s="35" t="s">
        <v>679</v>
      </c>
      <c r="D146" s="35" t="s">
        <v>610</v>
      </c>
      <c r="E146" s="35" t="s">
        <v>85</v>
      </c>
      <c r="F146" s="34" t="s">
        <v>680</v>
      </c>
      <c r="G146" s="34" t="s">
        <v>681</v>
      </c>
    </row>
    <row r="147" spans="1:7" ht="21" x14ac:dyDescent="0.25">
      <c r="A147" s="33" t="s">
        <v>677</v>
      </c>
      <c r="B147" s="34" t="s">
        <v>678</v>
      </c>
      <c r="C147" s="35" t="s">
        <v>684</v>
      </c>
      <c r="D147" s="35" t="s">
        <v>610</v>
      </c>
      <c r="E147" s="35" t="s">
        <v>85</v>
      </c>
      <c r="F147" s="34" t="s">
        <v>680</v>
      </c>
      <c r="G147" s="34" t="s">
        <v>685</v>
      </c>
    </row>
    <row r="148" spans="1:7" ht="21" x14ac:dyDescent="0.25">
      <c r="A148" s="33" t="s">
        <v>677</v>
      </c>
      <c r="B148" s="34" t="s">
        <v>678</v>
      </c>
      <c r="C148" s="35" t="s">
        <v>686</v>
      </c>
      <c r="D148" s="35" t="s">
        <v>610</v>
      </c>
      <c r="E148" s="35" t="s">
        <v>85</v>
      </c>
      <c r="F148" s="34" t="s">
        <v>680</v>
      </c>
      <c r="G148" s="34" t="s">
        <v>687</v>
      </c>
    </row>
    <row r="149" spans="1:7" ht="21" x14ac:dyDescent="0.25">
      <c r="A149" s="33" t="s">
        <v>677</v>
      </c>
      <c r="B149" s="34" t="s">
        <v>678</v>
      </c>
      <c r="C149" s="35" t="s">
        <v>688</v>
      </c>
      <c r="D149" s="35" t="s">
        <v>610</v>
      </c>
      <c r="E149" s="35" t="s">
        <v>85</v>
      </c>
      <c r="F149" s="34" t="s">
        <v>680</v>
      </c>
      <c r="G149" s="34" t="s">
        <v>689</v>
      </c>
    </row>
    <row r="150" spans="1:7" ht="21" x14ac:dyDescent="0.25">
      <c r="A150" s="33" t="s">
        <v>677</v>
      </c>
      <c r="B150" s="34" t="s">
        <v>678</v>
      </c>
      <c r="C150" s="35" t="s">
        <v>690</v>
      </c>
      <c r="D150" s="35" t="s">
        <v>610</v>
      </c>
      <c r="E150" s="35" t="s">
        <v>85</v>
      </c>
      <c r="F150" s="34" t="s">
        <v>680</v>
      </c>
      <c r="G150" s="34" t="s">
        <v>691</v>
      </c>
    </row>
    <row r="151" spans="1:7" ht="21" x14ac:dyDescent="0.25">
      <c r="A151" s="33" t="s">
        <v>692</v>
      </c>
      <c r="B151" s="34" t="s">
        <v>693</v>
      </c>
      <c r="C151" s="35" t="s">
        <v>694</v>
      </c>
      <c r="D151" s="35" t="s">
        <v>610</v>
      </c>
      <c r="E151" s="35" t="s">
        <v>85</v>
      </c>
      <c r="F151" s="34" t="s">
        <v>680</v>
      </c>
      <c r="G151" s="34" t="s">
        <v>695</v>
      </c>
    </row>
    <row r="152" spans="1:7" x14ac:dyDescent="0.25">
      <c r="A152" s="33" t="s">
        <v>35</v>
      </c>
      <c r="B152" s="34" t="s">
        <v>36</v>
      </c>
      <c r="C152" s="35" t="s">
        <v>697</v>
      </c>
      <c r="D152" s="35" t="s">
        <v>610</v>
      </c>
      <c r="E152" s="35" t="s">
        <v>85</v>
      </c>
      <c r="F152" s="34" t="s">
        <v>287</v>
      </c>
      <c r="G152" s="34" t="s">
        <v>698</v>
      </c>
    </row>
    <row r="153" spans="1:7" x14ac:dyDescent="0.25">
      <c r="A153" s="33" t="s">
        <v>35</v>
      </c>
      <c r="B153" s="34" t="s">
        <v>36</v>
      </c>
      <c r="C153" s="35" t="s">
        <v>700</v>
      </c>
      <c r="D153" s="35" t="s">
        <v>610</v>
      </c>
      <c r="E153" s="35" t="s">
        <v>85</v>
      </c>
      <c r="F153" s="34" t="s">
        <v>287</v>
      </c>
      <c r="G153" s="34" t="s">
        <v>530</v>
      </c>
    </row>
    <row r="154" spans="1:7" x14ac:dyDescent="0.25">
      <c r="A154" s="33" t="s">
        <v>30</v>
      </c>
      <c r="B154" s="34" t="s">
        <v>31</v>
      </c>
      <c r="C154" s="35" t="s">
        <v>702</v>
      </c>
      <c r="D154" s="35" t="s">
        <v>610</v>
      </c>
      <c r="E154" s="35" t="s">
        <v>85</v>
      </c>
      <c r="F154" s="34" t="s">
        <v>287</v>
      </c>
      <c r="G154" s="34" t="s">
        <v>698</v>
      </c>
    </row>
    <row r="155" spans="1:7" x14ac:dyDescent="0.25">
      <c r="A155" s="33" t="s">
        <v>30</v>
      </c>
      <c r="B155" s="34" t="s">
        <v>31</v>
      </c>
      <c r="C155" s="35" t="s">
        <v>704</v>
      </c>
      <c r="D155" s="35" t="s">
        <v>610</v>
      </c>
      <c r="E155" s="35" t="s">
        <v>85</v>
      </c>
      <c r="F155" s="34" t="s">
        <v>287</v>
      </c>
      <c r="G155" s="34" t="s">
        <v>530</v>
      </c>
    </row>
    <row r="156" spans="1:7" ht="21" x14ac:dyDescent="0.25">
      <c r="A156" s="33" t="s">
        <v>705</v>
      </c>
      <c r="B156" s="34" t="s">
        <v>706</v>
      </c>
      <c r="C156" s="47" t="s">
        <v>707</v>
      </c>
      <c r="D156" s="35" t="s">
        <v>610</v>
      </c>
      <c r="E156" s="35" t="s">
        <v>85</v>
      </c>
      <c r="F156" s="34" t="s">
        <v>579</v>
      </c>
      <c r="G156" s="34" t="s">
        <v>708</v>
      </c>
    </row>
    <row r="157" spans="1:7" ht="31.2" x14ac:dyDescent="0.25">
      <c r="A157" s="33" t="s">
        <v>5</v>
      </c>
      <c r="B157" s="34" t="s">
        <v>6</v>
      </c>
      <c r="C157" s="35" t="s">
        <v>710</v>
      </c>
      <c r="D157" s="35" t="s">
        <v>433</v>
      </c>
      <c r="E157" s="35" t="s">
        <v>85</v>
      </c>
      <c r="F157" s="34" t="s">
        <v>233</v>
      </c>
      <c r="G157" s="34" t="s">
        <v>711</v>
      </c>
    </row>
    <row r="158" spans="1:7" ht="31.2" x14ac:dyDescent="0.25">
      <c r="A158" s="33" t="s">
        <v>5</v>
      </c>
      <c r="B158" s="34" t="s">
        <v>6</v>
      </c>
      <c r="C158" s="35" t="s">
        <v>712</v>
      </c>
      <c r="D158" s="35" t="s">
        <v>433</v>
      </c>
      <c r="E158" s="35" t="s">
        <v>85</v>
      </c>
      <c r="F158" s="34" t="s">
        <v>233</v>
      </c>
      <c r="G158" s="34" t="s">
        <v>713</v>
      </c>
    </row>
    <row r="159" spans="1:7" ht="31.2" x14ac:dyDescent="0.25">
      <c r="A159" s="33" t="s">
        <v>17</v>
      </c>
      <c r="B159" s="34" t="s">
        <v>18</v>
      </c>
      <c r="C159" s="35" t="s">
        <v>714</v>
      </c>
      <c r="D159" s="35" t="s">
        <v>433</v>
      </c>
      <c r="E159" s="35" t="s">
        <v>85</v>
      </c>
      <c r="F159" s="34" t="s">
        <v>233</v>
      </c>
      <c r="G159" s="34" t="s">
        <v>715</v>
      </c>
    </row>
    <row r="160" spans="1:7" ht="31.2" x14ac:dyDescent="0.25">
      <c r="A160" s="33" t="s">
        <v>17</v>
      </c>
      <c r="B160" s="34" t="s">
        <v>18</v>
      </c>
      <c r="C160" s="35" t="s">
        <v>716</v>
      </c>
      <c r="D160" s="35" t="s">
        <v>433</v>
      </c>
      <c r="E160" s="35" t="s">
        <v>85</v>
      </c>
      <c r="F160" s="34" t="s">
        <v>233</v>
      </c>
      <c r="G160" s="34" t="s">
        <v>717</v>
      </c>
    </row>
    <row r="161" spans="1:7" ht="21" x14ac:dyDescent="0.25">
      <c r="A161" s="33" t="s">
        <v>7</v>
      </c>
      <c r="B161" s="34" t="s">
        <v>8</v>
      </c>
      <c r="C161" s="35" t="s">
        <v>718</v>
      </c>
      <c r="D161" s="35" t="s">
        <v>95</v>
      </c>
      <c r="E161" s="35" t="s">
        <v>85</v>
      </c>
      <c r="F161" s="34" t="s">
        <v>233</v>
      </c>
      <c r="G161" s="34" t="s">
        <v>276</v>
      </c>
    </row>
    <row r="162" spans="1:7" x14ac:dyDescent="0.25">
      <c r="A162" s="33" t="s">
        <v>50</v>
      </c>
      <c r="B162" s="34" t="s">
        <v>51</v>
      </c>
      <c r="C162" s="35" t="s">
        <v>719</v>
      </c>
      <c r="D162" s="35" t="s">
        <v>518</v>
      </c>
      <c r="E162" s="35" t="s">
        <v>85</v>
      </c>
      <c r="F162" s="34" t="s">
        <v>287</v>
      </c>
      <c r="G162" s="34" t="s">
        <v>720</v>
      </c>
    </row>
    <row r="163" spans="1:7" x14ac:dyDescent="0.25">
      <c r="A163" s="33" t="s">
        <v>50</v>
      </c>
      <c r="B163" s="34" t="s">
        <v>51</v>
      </c>
      <c r="C163" s="35" t="s">
        <v>721</v>
      </c>
      <c r="D163" s="35" t="s">
        <v>518</v>
      </c>
      <c r="E163" s="35" t="s">
        <v>85</v>
      </c>
      <c r="F163" s="34" t="s">
        <v>287</v>
      </c>
      <c r="G163" s="34" t="s">
        <v>722</v>
      </c>
    </row>
    <row r="164" spans="1:7" x14ac:dyDescent="0.25">
      <c r="A164" s="33" t="s">
        <v>724</v>
      </c>
      <c r="B164" s="34" t="s">
        <v>725</v>
      </c>
      <c r="C164" s="35" t="s">
        <v>726</v>
      </c>
      <c r="D164" s="35" t="s">
        <v>518</v>
      </c>
      <c r="E164" s="35" t="s">
        <v>85</v>
      </c>
      <c r="F164" s="34" t="s">
        <v>287</v>
      </c>
      <c r="G164" s="34" t="s">
        <v>720</v>
      </c>
    </row>
    <row r="165" spans="1:7" x14ac:dyDescent="0.25">
      <c r="A165" s="33" t="s">
        <v>724</v>
      </c>
      <c r="B165" s="34" t="s">
        <v>725</v>
      </c>
      <c r="C165" s="35" t="s">
        <v>727</v>
      </c>
      <c r="D165" s="35" t="s">
        <v>518</v>
      </c>
      <c r="E165" s="35" t="s">
        <v>85</v>
      </c>
      <c r="F165" s="34" t="s">
        <v>287</v>
      </c>
      <c r="G165" s="34" t="s">
        <v>722</v>
      </c>
    </row>
    <row r="166" spans="1:7" ht="21" x14ac:dyDescent="0.25">
      <c r="A166" s="51" t="s">
        <v>728</v>
      </c>
      <c r="B166" s="34" t="s">
        <v>729</v>
      </c>
      <c r="C166" s="23" t="s">
        <v>730</v>
      </c>
      <c r="D166" s="23" t="s">
        <v>518</v>
      </c>
      <c r="E166" s="23" t="s">
        <v>85</v>
      </c>
      <c r="F166" s="22" t="s">
        <v>287</v>
      </c>
      <c r="G166" s="22" t="s">
        <v>731</v>
      </c>
    </row>
    <row r="167" spans="1:7" ht="21" x14ac:dyDescent="0.25">
      <c r="A167" s="51" t="s">
        <v>728</v>
      </c>
      <c r="B167" s="34" t="s">
        <v>729</v>
      </c>
      <c r="C167" s="35" t="s">
        <v>732</v>
      </c>
      <c r="D167" s="35" t="s">
        <v>518</v>
      </c>
      <c r="E167" s="35" t="s">
        <v>85</v>
      </c>
      <c r="F167" s="34" t="s">
        <v>287</v>
      </c>
      <c r="G167" s="34" t="s">
        <v>731</v>
      </c>
    </row>
    <row r="168" spans="1:7" x14ac:dyDescent="0.25">
      <c r="A168" s="51" t="s">
        <v>11</v>
      </c>
      <c r="B168" s="34" t="s">
        <v>12</v>
      </c>
      <c r="C168" s="35" t="s">
        <v>733</v>
      </c>
      <c r="D168" s="35" t="s">
        <v>518</v>
      </c>
      <c r="E168" s="35" t="s">
        <v>85</v>
      </c>
      <c r="F168" s="34" t="s">
        <v>287</v>
      </c>
      <c r="G168" s="34" t="s">
        <v>528</v>
      </c>
    </row>
    <row r="169" spans="1:7" x14ac:dyDescent="0.25">
      <c r="A169" s="51" t="s">
        <v>11</v>
      </c>
      <c r="B169" s="34" t="s">
        <v>12</v>
      </c>
      <c r="C169" s="35" t="s">
        <v>734</v>
      </c>
      <c r="D169" s="35" t="s">
        <v>518</v>
      </c>
      <c r="E169" s="35" t="s">
        <v>85</v>
      </c>
      <c r="F169" s="34" t="s">
        <v>287</v>
      </c>
      <c r="G169" s="34" t="s">
        <v>530</v>
      </c>
    </row>
    <row r="170" spans="1:7" x14ac:dyDescent="0.25">
      <c r="A170" s="51" t="s">
        <v>735</v>
      </c>
      <c r="B170" s="34" t="s">
        <v>736</v>
      </c>
      <c r="C170" s="47" t="s">
        <v>737</v>
      </c>
      <c r="D170" s="35" t="s">
        <v>518</v>
      </c>
      <c r="E170" s="35" t="s">
        <v>85</v>
      </c>
      <c r="F170" s="34" t="s">
        <v>88</v>
      </c>
      <c r="G170" s="34" t="s">
        <v>738</v>
      </c>
    </row>
    <row r="171" spans="1:7" ht="31.2" x14ac:dyDescent="0.25">
      <c r="A171" s="51" t="s">
        <v>41</v>
      </c>
      <c r="B171" s="34" t="s">
        <v>42</v>
      </c>
      <c r="C171" s="35" t="s">
        <v>740</v>
      </c>
      <c r="D171" s="35" t="s">
        <v>416</v>
      </c>
      <c r="E171" s="35" t="s">
        <v>85</v>
      </c>
      <c r="F171" s="34" t="s">
        <v>191</v>
      </c>
      <c r="G171" s="34" t="s">
        <v>741</v>
      </c>
    </row>
    <row r="172" spans="1:7" ht="31.2" x14ac:dyDescent="0.25">
      <c r="A172" s="51" t="s">
        <v>41</v>
      </c>
      <c r="B172" s="34" t="s">
        <v>42</v>
      </c>
      <c r="C172" s="35" t="s">
        <v>743</v>
      </c>
      <c r="D172" s="35" t="s">
        <v>416</v>
      </c>
      <c r="E172" s="35" t="s">
        <v>85</v>
      </c>
      <c r="F172" s="34" t="s">
        <v>191</v>
      </c>
      <c r="G172" s="34" t="s">
        <v>744</v>
      </c>
    </row>
    <row r="173" spans="1:7" ht="31.2" x14ac:dyDescent="0.25">
      <c r="A173" s="51" t="s">
        <v>41</v>
      </c>
      <c r="B173" s="34" t="s">
        <v>42</v>
      </c>
      <c r="C173" s="35" t="s">
        <v>745</v>
      </c>
      <c r="D173" s="35" t="s">
        <v>416</v>
      </c>
      <c r="E173" s="35" t="s">
        <v>85</v>
      </c>
      <c r="F173" s="34" t="s">
        <v>191</v>
      </c>
      <c r="G173" s="34" t="s">
        <v>746</v>
      </c>
    </row>
    <row r="174" spans="1:7" ht="31.2" x14ac:dyDescent="0.25">
      <c r="A174" s="51" t="s">
        <v>41</v>
      </c>
      <c r="B174" s="34" t="s">
        <v>42</v>
      </c>
      <c r="C174" s="35" t="s">
        <v>747</v>
      </c>
      <c r="D174" s="35" t="s">
        <v>416</v>
      </c>
      <c r="E174" s="35" t="s">
        <v>85</v>
      </c>
      <c r="F174" s="34" t="s">
        <v>191</v>
      </c>
      <c r="G174" s="34" t="s">
        <v>748</v>
      </c>
    </row>
    <row r="175" spans="1:7" x14ac:dyDescent="0.25">
      <c r="A175" s="51" t="s">
        <v>749</v>
      </c>
      <c r="B175" s="34" t="s">
        <v>750</v>
      </c>
      <c r="C175" s="47" t="s">
        <v>751</v>
      </c>
      <c r="D175" s="35" t="s">
        <v>416</v>
      </c>
      <c r="E175" s="35" t="s">
        <v>85</v>
      </c>
      <c r="F175" s="34" t="s">
        <v>88</v>
      </c>
      <c r="G175" s="34" t="s">
        <v>752</v>
      </c>
    </row>
    <row r="176" spans="1:7" x14ac:dyDescent="0.25">
      <c r="A176" s="51" t="s">
        <v>754</v>
      </c>
      <c r="B176" s="34" t="s">
        <v>755</v>
      </c>
      <c r="C176" s="35" t="s">
        <v>756</v>
      </c>
      <c r="D176" s="35" t="s">
        <v>757</v>
      </c>
      <c r="E176" s="35" t="s">
        <v>85</v>
      </c>
      <c r="F176" s="34" t="s">
        <v>287</v>
      </c>
      <c r="G176" s="34" t="s">
        <v>758</v>
      </c>
    </row>
    <row r="177" spans="1:7" x14ac:dyDescent="0.25">
      <c r="A177" s="51" t="s">
        <v>754</v>
      </c>
      <c r="B177" s="34" t="s">
        <v>755</v>
      </c>
      <c r="C177" s="35" t="s">
        <v>759</v>
      </c>
      <c r="D177" s="35" t="s">
        <v>757</v>
      </c>
      <c r="E177" s="35" t="s">
        <v>85</v>
      </c>
      <c r="F177" s="34" t="s">
        <v>287</v>
      </c>
      <c r="G177" s="34" t="s">
        <v>760</v>
      </c>
    </row>
    <row r="178" spans="1:7" x14ac:dyDescent="0.25">
      <c r="A178" s="51" t="s">
        <v>761</v>
      </c>
      <c r="B178" s="34" t="s">
        <v>762</v>
      </c>
      <c r="C178" s="34" t="s">
        <v>763</v>
      </c>
      <c r="D178" s="34" t="s">
        <v>757</v>
      </c>
      <c r="E178" s="34" t="s">
        <v>85</v>
      </c>
      <c r="F178" s="34" t="s">
        <v>579</v>
      </c>
      <c r="G178" s="34" t="s">
        <v>758</v>
      </c>
    </row>
    <row r="179" spans="1:7" x14ac:dyDescent="0.25">
      <c r="A179" s="51" t="s">
        <v>766</v>
      </c>
      <c r="B179" s="34" t="s">
        <v>767</v>
      </c>
      <c r="C179" s="34" t="s">
        <v>768</v>
      </c>
      <c r="D179" s="34" t="s">
        <v>757</v>
      </c>
      <c r="E179" s="34" t="s">
        <v>85</v>
      </c>
      <c r="F179" s="34" t="s">
        <v>579</v>
      </c>
      <c r="G179" s="34" t="s">
        <v>769</v>
      </c>
    </row>
    <row r="180" spans="1:7" x14ac:dyDescent="0.25">
      <c r="A180" s="51" t="s">
        <v>772</v>
      </c>
      <c r="B180" s="34" t="s">
        <v>773</v>
      </c>
      <c r="C180" s="34" t="s">
        <v>774</v>
      </c>
      <c r="D180" s="34" t="s">
        <v>757</v>
      </c>
      <c r="E180" s="34" t="s">
        <v>85</v>
      </c>
      <c r="F180" s="34" t="s">
        <v>579</v>
      </c>
      <c r="G180" s="34" t="s">
        <v>775</v>
      </c>
    </row>
    <row r="181" spans="1:7" x14ac:dyDescent="0.25">
      <c r="A181" s="51" t="s">
        <v>778</v>
      </c>
      <c r="B181" s="34" t="s">
        <v>779</v>
      </c>
      <c r="C181" s="47" t="s">
        <v>780</v>
      </c>
      <c r="D181" s="35" t="s">
        <v>757</v>
      </c>
      <c r="E181" s="35" t="s">
        <v>85</v>
      </c>
      <c r="F181" s="34" t="s">
        <v>579</v>
      </c>
      <c r="G181" s="34" t="s">
        <v>781</v>
      </c>
    </row>
    <row r="182" spans="1:7" x14ac:dyDescent="0.25">
      <c r="A182" s="51" t="s">
        <v>783</v>
      </c>
      <c r="B182" s="34" t="s">
        <v>784</v>
      </c>
      <c r="C182" s="47" t="s">
        <v>785</v>
      </c>
      <c r="D182" s="35" t="s">
        <v>757</v>
      </c>
      <c r="E182" s="35" t="s">
        <v>85</v>
      </c>
      <c r="F182" s="34" t="s">
        <v>579</v>
      </c>
      <c r="G182" s="34" t="s">
        <v>781</v>
      </c>
    </row>
    <row r="183" spans="1:7" ht="21" x14ac:dyDescent="0.25">
      <c r="A183" s="51" t="s">
        <v>787</v>
      </c>
      <c r="B183" s="34" t="s">
        <v>788</v>
      </c>
      <c r="C183" s="35" t="s">
        <v>768</v>
      </c>
      <c r="D183" s="35" t="s">
        <v>757</v>
      </c>
      <c r="E183" s="35" t="s">
        <v>85</v>
      </c>
      <c r="F183" s="34" t="s">
        <v>287</v>
      </c>
      <c r="G183" s="34" t="s">
        <v>769</v>
      </c>
    </row>
    <row r="184" spans="1:7" ht="21" x14ac:dyDescent="0.25">
      <c r="A184" s="51" t="s">
        <v>789</v>
      </c>
      <c r="B184" s="34" t="s">
        <v>790</v>
      </c>
      <c r="C184" s="35" t="s">
        <v>791</v>
      </c>
      <c r="D184" s="35" t="s">
        <v>757</v>
      </c>
      <c r="E184" s="35" t="s">
        <v>85</v>
      </c>
      <c r="F184" s="34" t="s">
        <v>287</v>
      </c>
      <c r="G184" s="34" t="s">
        <v>769</v>
      </c>
    </row>
    <row r="185" spans="1:7" ht="21" x14ac:dyDescent="0.25">
      <c r="A185" s="51" t="s">
        <v>792</v>
      </c>
      <c r="B185" s="34" t="s">
        <v>793</v>
      </c>
      <c r="C185" s="47" t="s">
        <v>785</v>
      </c>
      <c r="D185" s="35" t="s">
        <v>174</v>
      </c>
      <c r="E185" s="35" t="s">
        <v>85</v>
      </c>
      <c r="F185" s="34" t="s">
        <v>287</v>
      </c>
      <c r="G185" s="34" t="s">
        <v>794</v>
      </c>
    </row>
    <row r="186" spans="1:7" ht="21" x14ac:dyDescent="0.25">
      <c r="A186" s="51" t="s">
        <v>796</v>
      </c>
      <c r="B186" s="34" t="s">
        <v>797</v>
      </c>
      <c r="C186" s="47" t="s">
        <v>798</v>
      </c>
      <c r="D186" s="35" t="s">
        <v>518</v>
      </c>
      <c r="E186" s="35" t="s">
        <v>85</v>
      </c>
      <c r="F186" s="34" t="s">
        <v>287</v>
      </c>
      <c r="G186" s="34" t="s">
        <v>528</v>
      </c>
    </row>
    <row r="187" spans="1:7" ht="31.2" x14ac:dyDescent="0.25">
      <c r="A187" s="51" t="s">
        <v>800</v>
      </c>
      <c r="B187" s="34" t="s">
        <v>801</v>
      </c>
      <c r="C187" s="35" t="s">
        <v>802</v>
      </c>
      <c r="D187" s="35" t="s">
        <v>102</v>
      </c>
      <c r="E187" s="35" t="s">
        <v>103</v>
      </c>
      <c r="F187" s="34" t="s">
        <v>803</v>
      </c>
      <c r="G187" s="34" t="s">
        <v>88</v>
      </c>
    </row>
    <row r="188" spans="1:7" ht="21" x14ac:dyDescent="0.25">
      <c r="A188" s="51" t="s">
        <v>805</v>
      </c>
      <c r="B188" s="34" t="s">
        <v>806</v>
      </c>
      <c r="C188" s="35" t="s">
        <v>807</v>
      </c>
      <c r="D188" s="35" t="s">
        <v>343</v>
      </c>
      <c r="E188" s="35" t="s">
        <v>85</v>
      </c>
      <c r="F188" s="34" t="s">
        <v>191</v>
      </c>
      <c r="G188" s="34" t="s">
        <v>808</v>
      </c>
    </row>
    <row r="189" spans="1:7" ht="21" x14ac:dyDescent="0.25">
      <c r="A189" s="51" t="s">
        <v>39</v>
      </c>
      <c r="B189" s="34" t="s">
        <v>40</v>
      </c>
      <c r="C189" s="35" t="s">
        <v>809</v>
      </c>
      <c r="D189" s="35" t="s">
        <v>343</v>
      </c>
      <c r="E189" s="35" t="s">
        <v>85</v>
      </c>
      <c r="F189" s="34" t="s">
        <v>191</v>
      </c>
      <c r="G189" s="34" t="s">
        <v>598</v>
      </c>
    </row>
    <row r="190" spans="1:7" ht="21" x14ac:dyDescent="0.25">
      <c r="A190" s="51" t="s">
        <v>39</v>
      </c>
      <c r="B190" s="34" t="s">
        <v>40</v>
      </c>
      <c r="C190" s="35" t="s">
        <v>810</v>
      </c>
      <c r="D190" s="35" t="s">
        <v>343</v>
      </c>
      <c r="E190" s="35" t="s">
        <v>85</v>
      </c>
      <c r="F190" s="34" t="s">
        <v>191</v>
      </c>
      <c r="G190" s="34" t="s">
        <v>600</v>
      </c>
    </row>
    <row r="191" spans="1:7" ht="21" x14ac:dyDescent="0.25">
      <c r="A191" s="51" t="s">
        <v>39</v>
      </c>
      <c r="B191" s="34" t="s">
        <v>40</v>
      </c>
      <c r="C191" s="35" t="s">
        <v>811</v>
      </c>
      <c r="D191" s="35" t="s">
        <v>343</v>
      </c>
      <c r="E191" s="35" t="s">
        <v>85</v>
      </c>
      <c r="F191" s="34" t="s">
        <v>191</v>
      </c>
      <c r="G191" s="34" t="s">
        <v>812</v>
      </c>
    </row>
    <row r="192" spans="1:7" ht="31.2" x14ac:dyDescent="0.25">
      <c r="A192" s="51" t="s">
        <v>813</v>
      </c>
      <c r="B192" s="34" t="s">
        <v>814</v>
      </c>
      <c r="C192" s="35" t="s">
        <v>815</v>
      </c>
      <c r="D192" s="35" t="s">
        <v>610</v>
      </c>
      <c r="E192" s="35" t="s">
        <v>85</v>
      </c>
      <c r="F192" s="34" t="s">
        <v>191</v>
      </c>
      <c r="G192" s="34" t="s">
        <v>816</v>
      </c>
    </row>
    <row r="193" spans="1:7" ht="31.2" x14ac:dyDescent="0.25">
      <c r="A193" s="51" t="s">
        <v>813</v>
      </c>
      <c r="B193" s="34" t="s">
        <v>814</v>
      </c>
      <c r="C193" s="35" t="s">
        <v>818</v>
      </c>
      <c r="D193" s="35" t="s">
        <v>610</v>
      </c>
      <c r="E193" s="35" t="s">
        <v>85</v>
      </c>
      <c r="F193" s="34" t="s">
        <v>191</v>
      </c>
      <c r="G193" s="34" t="s">
        <v>819</v>
      </c>
    </row>
    <row r="194" spans="1:7" ht="31.2" x14ac:dyDescent="0.25">
      <c r="A194" s="51" t="s">
        <v>813</v>
      </c>
      <c r="B194" s="34" t="s">
        <v>814</v>
      </c>
      <c r="C194" s="35" t="s">
        <v>820</v>
      </c>
      <c r="D194" s="35" t="s">
        <v>610</v>
      </c>
      <c r="E194" s="35" t="s">
        <v>85</v>
      </c>
      <c r="F194" s="34" t="s">
        <v>191</v>
      </c>
      <c r="G194" s="34" t="s">
        <v>627</v>
      </c>
    </row>
    <row r="195" spans="1:7" x14ac:dyDescent="0.25">
      <c r="A195" s="51" t="s">
        <v>821</v>
      </c>
      <c r="B195" s="34" t="s">
        <v>822</v>
      </c>
      <c r="C195" s="47" t="s">
        <v>823</v>
      </c>
      <c r="D195" s="35" t="s">
        <v>610</v>
      </c>
      <c r="E195" s="35" t="s">
        <v>85</v>
      </c>
      <c r="F195" s="34" t="s">
        <v>191</v>
      </c>
      <c r="G195" s="34" t="s">
        <v>824</v>
      </c>
    </row>
    <row r="196" spans="1:7" x14ac:dyDescent="0.25">
      <c r="A196" s="51" t="s">
        <v>826</v>
      </c>
      <c r="B196" s="34" t="s">
        <v>827</v>
      </c>
      <c r="C196" s="47" t="s">
        <v>828</v>
      </c>
      <c r="D196" s="35" t="s">
        <v>610</v>
      </c>
      <c r="E196" s="35" t="s">
        <v>85</v>
      </c>
      <c r="F196" s="34" t="s">
        <v>579</v>
      </c>
      <c r="G196" s="34" t="s">
        <v>698</v>
      </c>
    </row>
    <row r="197" spans="1:7" ht="21" x14ac:dyDescent="0.25">
      <c r="A197" s="51" t="s">
        <v>829</v>
      </c>
      <c r="B197" s="34" t="s">
        <v>830</v>
      </c>
      <c r="C197" s="35" t="s">
        <v>831</v>
      </c>
      <c r="D197" s="35" t="s">
        <v>610</v>
      </c>
      <c r="E197" s="35" t="s">
        <v>85</v>
      </c>
      <c r="F197" s="34" t="s">
        <v>191</v>
      </c>
      <c r="G197" s="34" t="s">
        <v>832</v>
      </c>
    </row>
    <row r="198" spans="1:7" ht="21" x14ac:dyDescent="0.25">
      <c r="A198" s="51" t="s">
        <v>829</v>
      </c>
      <c r="B198" s="34" t="s">
        <v>830</v>
      </c>
      <c r="C198" s="35" t="s">
        <v>833</v>
      </c>
      <c r="D198" s="35" t="s">
        <v>610</v>
      </c>
      <c r="E198" s="35" t="s">
        <v>85</v>
      </c>
      <c r="F198" s="34" t="s">
        <v>191</v>
      </c>
      <c r="G198" s="34" t="s">
        <v>832</v>
      </c>
    </row>
    <row r="199" spans="1:7" ht="21" x14ac:dyDescent="0.25">
      <c r="A199" s="51" t="s">
        <v>829</v>
      </c>
      <c r="B199" s="34" t="s">
        <v>830</v>
      </c>
      <c r="C199" s="35" t="s">
        <v>834</v>
      </c>
      <c r="D199" s="35" t="s">
        <v>610</v>
      </c>
      <c r="E199" s="35" t="s">
        <v>85</v>
      </c>
      <c r="F199" s="34" t="s">
        <v>191</v>
      </c>
      <c r="G199" s="34" t="s">
        <v>835</v>
      </c>
    </row>
    <row r="200" spans="1:7" ht="21" x14ac:dyDescent="0.25">
      <c r="A200" s="51" t="s">
        <v>829</v>
      </c>
      <c r="B200" s="34" t="s">
        <v>830</v>
      </c>
      <c r="C200" s="35" t="s">
        <v>836</v>
      </c>
      <c r="D200" s="35" t="s">
        <v>610</v>
      </c>
      <c r="E200" s="35" t="s">
        <v>85</v>
      </c>
      <c r="F200" s="34" t="s">
        <v>191</v>
      </c>
      <c r="G200" s="34" t="s">
        <v>837</v>
      </c>
    </row>
    <row r="201" spans="1:7" ht="21" x14ac:dyDescent="0.25">
      <c r="A201" s="51" t="s">
        <v>829</v>
      </c>
      <c r="B201" s="34" t="s">
        <v>830</v>
      </c>
      <c r="C201" s="35" t="s">
        <v>838</v>
      </c>
      <c r="D201" s="35" t="s">
        <v>610</v>
      </c>
      <c r="E201" s="35" t="s">
        <v>85</v>
      </c>
      <c r="F201" s="34" t="s">
        <v>191</v>
      </c>
      <c r="G201" s="34" t="s">
        <v>835</v>
      </c>
    </row>
    <row r="202" spans="1:7" ht="21" x14ac:dyDescent="0.25">
      <c r="A202" s="51" t="s">
        <v>829</v>
      </c>
      <c r="B202" s="34" t="s">
        <v>830</v>
      </c>
      <c r="C202" s="35" t="s">
        <v>839</v>
      </c>
      <c r="D202" s="35" t="s">
        <v>610</v>
      </c>
      <c r="E202" s="35" t="s">
        <v>85</v>
      </c>
      <c r="F202" s="34" t="s">
        <v>191</v>
      </c>
      <c r="G202" s="34" t="s">
        <v>837</v>
      </c>
    </row>
    <row r="203" spans="1:7" ht="21" x14ac:dyDescent="0.25">
      <c r="A203" s="51" t="s">
        <v>840</v>
      </c>
      <c r="B203" s="34" t="s">
        <v>841</v>
      </c>
      <c r="C203" s="35" t="s">
        <v>842</v>
      </c>
      <c r="D203" s="35" t="s">
        <v>610</v>
      </c>
      <c r="E203" s="35" t="s">
        <v>85</v>
      </c>
      <c r="F203" s="34" t="s">
        <v>680</v>
      </c>
      <c r="G203" s="34" t="s">
        <v>669</v>
      </c>
    </row>
    <row r="204" spans="1:7" ht="21" x14ac:dyDescent="0.25">
      <c r="A204" s="51" t="s">
        <v>840</v>
      </c>
      <c r="B204" s="34" t="s">
        <v>841</v>
      </c>
      <c r="C204" s="35" t="s">
        <v>843</v>
      </c>
      <c r="D204" s="35" t="s">
        <v>610</v>
      </c>
      <c r="E204" s="35" t="s">
        <v>85</v>
      </c>
      <c r="F204" s="34" t="s">
        <v>680</v>
      </c>
      <c r="G204" s="34" t="s">
        <v>844</v>
      </c>
    </row>
    <row r="205" spans="1:7" ht="21" x14ac:dyDescent="0.25">
      <c r="A205" s="51" t="s">
        <v>840</v>
      </c>
      <c r="B205" s="34" t="s">
        <v>841</v>
      </c>
      <c r="C205" s="35" t="s">
        <v>845</v>
      </c>
      <c r="D205" s="35" t="s">
        <v>610</v>
      </c>
      <c r="E205" s="35" t="s">
        <v>85</v>
      </c>
      <c r="F205" s="34" t="s">
        <v>680</v>
      </c>
      <c r="G205" s="34" t="s">
        <v>846</v>
      </c>
    </row>
    <row r="206" spans="1:7" ht="21" x14ac:dyDescent="0.25">
      <c r="A206" s="51" t="s">
        <v>840</v>
      </c>
      <c r="B206" s="34" t="s">
        <v>841</v>
      </c>
      <c r="C206" s="35" t="s">
        <v>847</v>
      </c>
      <c r="D206" s="35" t="s">
        <v>610</v>
      </c>
      <c r="E206" s="35" t="s">
        <v>85</v>
      </c>
      <c r="F206" s="34" t="s">
        <v>680</v>
      </c>
      <c r="G206" s="34" t="s">
        <v>848</v>
      </c>
    </row>
    <row r="207" spans="1:7" ht="21" x14ac:dyDescent="0.25">
      <c r="A207" s="51" t="s">
        <v>1</v>
      </c>
      <c r="B207" s="34" t="s">
        <v>2</v>
      </c>
      <c r="C207" s="35" t="s">
        <v>849</v>
      </c>
      <c r="D207" s="35" t="s">
        <v>95</v>
      </c>
      <c r="E207" s="35" t="s">
        <v>85</v>
      </c>
      <c r="F207" s="34" t="s">
        <v>233</v>
      </c>
      <c r="G207" s="34" t="s">
        <v>423</v>
      </c>
    </row>
    <row r="208" spans="1:7" ht="21" x14ac:dyDescent="0.25">
      <c r="A208" s="51" t="s">
        <v>1</v>
      </c>
      <c r="B208" s="34" t="s">
        <v>2</v>
      </c>
      <c r="C208" s="35" t="s">
        <v>850</v>
      </c>
      <c r="D208" s="35" t="s">
        <v>95</v>
      </c>
      <c r="E208" s="35" t="s">
        <v>85</v>
      </c>
      <c r="F208" s="34" t="s">
        <v>233</v>
      </c>
      <c r="G208" s="34" t="s">
        <v>851</v>
      </c>
    </row>
    <row r="209" spans="1:7" ht="21" x14ac:dyDescent="0.25">
      <c r="A209" s="51" t="s">
        <v>1</v>
      </c>
      <c r="B209" s="34" t="s">
        <v>2</v>
      </c>
      <c r="C209" s="35" t="s">
        <v>853</v>
      </c>
      <c r="D209" s="35" t="s">
        <v>95</v>
      </c>
      <c r="E209" s="35" t="s">
        <v>85</v>
      </c>
      <c r="F209" s="34" t="s">
        <v>233</v>
      </c>
      <c r="G209" s="34" t="s">
        <v>854</v>
      </c>
    </row>
    <row r="210" spans="1:7" ht="31.2" x14ac:dyDescent="0.25">
      <c r="A210" s="51" t="s">
        <v>856</v>
      </c>
      <c r="B210" s="34" t="s">
        <v>857</v>
      </c>
      <c r="C210" s="34" t="s">
        <v>858</v>
      </c>
      <c r="D210" s="34" t="s">
        <v>95</v>
      </c>
      <c r="E210" s="34" t="s">
        <v>85</v>
      </c>
      <c r="F210" s="34" t="s">
        <v>233</v>
      </c>
      <c r="G210" s="34" t="s">
        <v>859</v>
      </c>
    </row>
    <row r="211" spans="1:7" ht="31.2" x14ac:dyDescent="0.25">
      <c r="A211" s="51" t="s">
        <v>861</v>
      </c>
      <c r="B211" s="34" t="s">
        <v>862</v>
      </c>
      <c r="C211" s="35" t="s">
        <v>863</v>
      </c>
      <c r="D211" s="35" t="s">
        <v>95</v>
      </c>
      <c r="E211" s="35" t="s">
        <v>85</v>
      </c>
      <c r="F211" s="34" t="s">
        <v>233</v>
      </c>
      <c r="G211" s="34" t="s">
        <v>864</v>
      </c>
    </row>
    <row r="212" spans="1:7" x14ac:dyDescent="0.25">
      <c r="A212" s="51" t="s">
        <v>865</v>
      </c>
      <c r="B212" s="34" t="s">
        <v>866</v>
      </c>
      <c r="C212" s="47" t="s">
        <v>867</v>
      </c>
      <c r="D212" s="35" t="s">
        <v>518</v>
      </c>
      <c r="E212" s="35" t="s">
        <v>85</v>
      </c>
      <c r="F212" s="34" t="s">
        <v>287</v>
      </c>
      <c r="G212" s="34" t="s">
        <v>868</v>
      </c>
    </row>
    <row r="213" spans="1:7" x14ac:dyDescent="0.25">
      <c r="A213" s="51" t="s">
        <v>870</v>
      </c>
      <c r="B213" s="34" t="s">
        <v>871</v>
      </c>
      <c r="C213" s="47" t="s">
        <v>872</v>
      </c>
      <c r="D213" s="35" t="s">
        <v>518</v>
      </c>
      <c r="E213" s="35" t="s">
        <v>85</v>
      </c>
      <c r="F213" s="34" t="s">
        <v>287</v>
      </c>
      <c r="G213" s="34" t="s">
        <v>868</v>
      </c>
    </row>
    <row r="214" spans="1:7" x14ac:dyDescent="0.25">
      <c r="A214" s="51" t="s">
        <v>43</v>
      </c>
      <c r="B214" s="34" t="s">
        <v>44</v>
      </c>
      <c r="C214" s="35" t="s">
        <v>874</v>
      </c>
      <c r="D214" s="35" t="s">
        <v>518</v>
      </c>
      <c r="E214" s="35" t="s">
        <v>85</v>
      </c>
      <c r="F214" s="34" t="s">
        <v>560</v>
      </c>
      <c r="G214" s="34" t="s">
        <v>875</v>
      </c>
    </row>
    <row r="215" spans="1:7" x14ac:dyDescent="0.25">
      <c r="A215" s="51" t="s">
        <v>43</v>
      </c>
      <c r="B215" s="34" t="s">
        <v>44</v>
      </c>
      <c r="C215" s="35" t="s">
        <v>876</v>
      </c>
      <c r="D215" s="35" t="s">
        <v>518</v>
      </c>
      <c r="E215" s="35" t="s">
        <v>85</v>
      </c>
      <c r="F215" s="34" t="s">
        <v>560</v>
      </c>
      <c r="G215" s="34" t="s">
        <v>877</v>
      </c>
    </row>
    <row r="216" spans="1:7" x14ac:dyDescent="0.25">
      <c r="A216" s="51" t="s">
        <v>878</v>
      </c>
      <c r="B216" s="34" t="s">
        <v>879</v>
      </c>
      <c r="C216" s="53" t="s">
        <v>880</v>
      </c>
      <c r="D216" s="50" t="s">
        <v>269</v>
      </c>
      <c r="E216" s="35"/>
      <c r="F216" s="34"/>
      <c r="G216" s="34"/>
    </row>
    <row r="217" spans="1:7" x14ac:dyDescent="0.25">
      <c r="A217" s="51" t="s">
        <v>881</v>
      </c>
      <c r="B217" s="34" t="s">
        <v>882</v>
      </c>
      <c r="C217" s="47" t="s">
        <v>883</v>
      </c>
      <c r="D217" s="35" t="s">
        <v>416</v>
      </c>
      <c r="E217" s="35" t="s">
        <v>85</v>
      </c>
      <c r="F217" s="34" t="s">
        <v>884</v>
      </c>
      <c r="G217" s="34" t="s">
        <v>885</v>
      </c>
    </row>
    <row r="218" spans="1:7" x14ac:dyDescent="0.25">
      <c r="A218" s="51" t="s">
        <v>45</v>
      </c>
      <c r="B218" s="34" t="s">
        <v>46</v>
      </c>
      <c r="C218" s="35" t="s">
        <v>887</v>
      </c>
      <c r="D218" s="35" t="s">
        <v>416</v>
      </c>
      <c r="E218" s="35" t="s">
        <v>85</v>
      </c>
      <c r="F218" s="34" t="s">
        <v>287</v>
      </c>
      <c r="G218" s="34" t="s">
        <v>888</v>
      </c>
    </row>
    <row r="219" spans="1:7" x14ac:dyDescent="0.25">
      <c r="A219" s="51" t="s">
        <v>45</v>
      </c>
      <c r="B219" s="34" t="s">
        <v>46</v>
      </c>
      <c r="C219" s="35" t="s">
        <v>889</v>
      </c>
      <c r="D219" s="35" t="s">
        <v>416</v>
      </c>
      <c r="E219" s="35" t="s">
        <v>85</v>
      </c>
      <c r="F219" s="34" t="s">
        <v>287</v>
      </c>
      <c r="G219" s="34" t="s">
        <v>890</v>
      </c>
    </row>
    <row r="220" spans="1:7" x14ac:dyDescent="0.25">
      <c r="A220" s="51" t="s">
        <v>32</v>
      </c>
      <c r="B220" s="34" t="s">
        <v>891</v>
      </c>
      <c r="C220" s="35" t="s">
        <v>892</v>
      </c>
      <c r="D220" s="35" t="s">
        <v>190</v>
      </c>
      <c r="E220" s="35" t="s">
        <v>85</v>
      </c>
      <c r="F220" s="34" t="s">
        <v>191</v>
      </c>
      <c r="G220" s="34" t="s">
        <v>893</v>
      </c>
    </row>
    <row r="221" spans="1:7" x14ac:dyDescent="0.25">
      <c r="A221" s="51" t="s">
        <v>32</v>
      </c>
      <c r="B221" s="34" t="s">
        <v>891</v>
      </c>
      <c r="C221" s="35" t="s">
        <v>894</v>
      </c>
      <c r="D221" s="35" t="s">
        <v>190</v>
      </c>
      <c r="E221" s="35" t="s">
        <v>85</v>
      </c>
      <c r="F221" s="34" t="s">
        <v>191</v>
      </c>
      <c r="G221" s="34" t="s">
        <v>895</v>
      </c>
    </row>
    <row r="222" spans="1:7" x14ac:dyDescent="0.25">
      <c r="A222" s="51" t="s">
        <v>32</v>
      </c>
      <c r="B222" s="34" t="s">
        <v>891</v>
      </c>
      <c r="C222" s="35" t="s">
        <v>896</v>
      </c>
      <c r="D222" s="35" t="s">
        <v>190</v>
      </c>
      <c r="E222" s="35" t="s">
        <v>85</v>
      </c>
      <c r="F222" s="34" t="s">
        <v>191</v>
      </c>
      <c r="G222" s="34" t="s">
        <v>897</v>
      </c>
    </row>
    <row r="223" spans="1:7" ht="31.2" x14ac:dyDescent="0.25">
      <c r="A223" s="51" t="s">
        <v>898</v>
      </c>
      <c r="B223" s="34" t="s">
        <v>899</v>
      </c>
      <c r="C223" s="35" t="s">
        <v>900</v>
      </c>
      <c r="D223" s="35" t="s">
        <v>901</v>
      </c>
      <c r="E223" s="35" t="s">
        <v>103</v>
      </c>
      <c r="F223" s="34" t="s">
        <v>902</v>
      </c>
      <c r="G223" s="34" t="s">
        <v>903</v>
      </c>
    </row>
    <row r="224" spans="1:7" ht="21" x14ac:dyDescent="0.25">
      <c r="A224" s="51" t="s">
        <v>905</v>
      </c>
      <c r="B224" s="34" t="s">
        <v>906</v>
      </c>
      <c r="C224" s="47" t="s">
        <v>88</v>
      </c>
      <c r="D224" s="35" t="s">
        <v>907</v>
      </c>
      <c r="E224" s="35" t="s">
        <v>85</v>
      </c>
      <c r="F224" s="35"/>
      <c r="G224" s="34"/>
    </row>
    <row r="225" spans="1:7" ht="21" x14ac:dyDescent="0.25">
      <c r="A225" s="51" t="s">
        <v>909</v>
      </c>
      <c r="B225" s="34" t="s">
        <v>910</v>
      </c>
      <c r="C225" s="53" t="s">
        <v>911</v>
      </c>
      <c r="D225" s="50" t="s">
        <v>912</v>
      </c>
      <c r="E225" s="35"/>
      <c r="F225" s="34"/>
      <c r="G225" s="34"/>
    </row>
    <row r="226" spans="1:7" x14ac:dyDescent="0.25">
      <c r="A226" s="51" t="s">
        <v>913</v>
      </c>
      <c r="B226" s="34" t="s">
        <v>914</v>
      </c>
      <c r="C226" s="49" t="s">
        <v>915</v>
      </c>
      <c r="D226" s="34" t="s">
        <v>102</v>
      </c>
      <c r="E226" s="34" t="s">
        <v>85</v>
      </c>
      <c r="F226" s="34" t="s">
        <v>916</v>
      </c>
      <c r="G226" s="34" t="s">
        <v>917</v>
      </c>
    </row>
    <row r="227" spans="1:7" x14ac:dyDescent="0.25">
      <c r="A227" s="51" t="s">
        <v>920</v>
      </c>
      <c r="B227" s="34" t="s">
        <v>921</v>
      </c>
      <c r="C227" s="35" t="s">
        <v>922</v>
      </c>
      <c r="D227" s="35" t="s">
        <v>518</v>
      </c>
      <c r="E227" s="35" t="s">
        <v>85</v>
      </c>
      <c r="F227" s="34" t="s">
        <v>923</v>
      </c>
      <c r="G227" s="34" t="s">
        <v>924</v>
      </c>
    </row>
    <row r="228" spans="1:7" x14ac:dyDescent="0.25">
      <c r="A228" s="51" t="s">
        <v>920</v>
      </c>
      <c r="B228" s="34" t="s">
        <v>921</v>
      </c>
      <c r="C228" s="35" t="s">
        <v>927</v>
      </c>
      <c r="D228" s="35" t="s">
        <v>518</v>
      </c>
      <c r="E228" s="35" t="s">
        <v>85</v>
      </c>
      <c r="F228" s="34" t="s">
        <v>923</v>
      </c>
      <c r="G228" s="34" t="s">
        <v>928</v>
      </c>
    </row>
    <row r="229" spans="1:7" x14ac:dyDescent="0.25">
      <c r="A229" s="51" t="s">
        <v>920</v>
      </c>
      <c r="B229" s="34" t="s">
        <v>921</v>
      </c>
      <c r="C229" s="35" t="s">
        <v>929</v>
      </c>
      <c r="D229" s="35" t="s">
        <v>518</v>
      </c>
      <c r="E229" s="35" t="s">
        <v>85</v>
      </c>
      <c r="F229" s="34" t="s">
        <v>923</v>
      </c>
      <c r="G229" s="34" t="s">
        <v>930</v>
      </c>
    </row>
    <row r="230" spans="1:7" x14ac:dyDescent="0.25">
      <c r="A230" s="51" t="s">
        <v>920</v>
      </c>
      <c r="B230" s="34" t="s">
        <v>921</v>
      </c>
      <c r="C230" s="35" t="s">
        <v>931</v>
      </c>
      <c r="D230" s="35" t="s">
        <v>518</v>
      </c>
      <c r="E230" s="35" t="s">
        <v>85</v>
      </c>
      <c r="F230" s="34" t="s">
        <v>923</v>
      </c>
      <c r="G230" s="34" t="s">
        <v>932</v>
      </c>
    </row>
    <row r="231" spans="1:7" ht="21" x14ac:dyDescent="0.25">
      <c r="A231" s="51" t="s">
        <v>933</v>
      </c>
      <c r="B231" s="34" t="s">
        <v>934</v>
      </c>
      <c r="C231" s="35" t="s">
        <v>935</v>
      </c>
      <c r="D231" s="35" t="s">
        <v>518</v>
      </c>
      <c r="E231" s="35" t="s">
        <v>85</v>
      </c>
      <c r="F231" s="34" t="s">
        <v>923</v>
      </c>
      <c r="G231" s="34" t="s">
        <v>936</v>
      </c>
    </row>
    <row r="232" spans="1:7" ht="21" x14ac:dyDescent="0.25">
      <c r="A232" s="51" t="s">
        <v>933</v>
      </c>
      <c r="B232" s="34" t="s">
        <v>934</v>
      </c>
      <c r="C232" s="35" t="s">
        <v>937</v>
      </c>
      <c r="D232" s="35" t="s">
        <v>518</v>
      </c>
      <c r="E232" s="35" t="s">
        <v>85</v>
      </c>
      <c r="F232" s="34" t="s">
        <v>923</v>
      </c>
      <c r="G232" s="34" t="s">
        <v>936</v>
      </c>
    </row>
    <row r="233" spans="1:7" ht="21" x14ac:dyDescent="0.25">
      <c r="A233" s="51" t="s">
        <v>938</v>
      </c>
      <c r="B233" s="34" t="s">
        <v>939</v>
      </c>
      <c r="C233" s="35" t="s">
        <v>940</v>
      </c>
      <c r="D233" s="35" t="s">
        <v>518</v>
      </c>
      <c r="E233" s="35" t="s">
        <v>85</v>
      </c>
      <c r="F233" s="34" t="s">
        <v>923</v>
      </c>
      <c r="G233" s="34" t="s">
        <v>924</v>
      </c>
    </row>
    <row r="234" spans="1:7" ht="21" x14ac:dyDescent="0.25">
      <c r="A234" s="51" t="s">
        <v>938</v>
      </c>
      <c r="B234" s="34" t="s">
        <v>939</v>
      </c>
      <c r="C234" s="35" t="s">
        <v>941</v>
      </c>
      <c r="D234" s="35" t="s">
        <v>518</v>
      </c>
      <c r="E234" s="35" t="s">
        <v>85</v>
      </c>
      <c r="F234" s="34" t="s">
        <v>923</v>
      </c>
      <c r="G234" s="34" t="s">
        <v>928</v>
      </c>
    </row>
    <row r="235" spans="1:7" ht="21" x14ac:dyDescent="0.25">
      <c r="A235" s="51" t="s">
        <v>938</v>
      </c>
      <c r="B235" s="34" t="s">
        <v>939</v>
      </c>
      <c r="C235" s="35" t="s">
        <v>942</v>
      </c>
      <c r="D235" s="35" t="s">
        <v>518</v>
      </c>
      <c r="E235" s="35" t="s">
        <v>85</v>
      </c>
      <c r="F235" s="34" t="s">
        <v>923</v>
      </c>
      <c r="G235" s="34" t="s">
        <v>930</v>
      </c>
    </row>
    <row r="236" spans="1:7" ht="21" x14ac:dyDescent="0.25">
      <c r="A236" s="51" t="s">
        <v>938</v>
      </c>
      <c r="B236" s="34" t="s">
        <v>939</v>
      </c>
      <c r="C236" s="35" t="s">
        <v>943</v>
      </c>
      <c r="D236" s="35" t="s">
        <v>518</v>
      </c>
      <c r="E236" s="35" t="s">
        <v>85</v>
      </c>
      <c r="F236" s="34" t="s">
        <v>923</v>
      </c>
      <c r="G236" s="34" t="s">
        <v>930</v>
      </c>
    </row>
    <row r="237" spans="1:7" ht="21" x14ac:dyDescent="0.25">
      <c r="A237" s="51" t="s">
        <v>944</v>
      </c>
      <c r="B237" s="34" t="s">
        <v>945</v>
      </c>
      <c r="C237" s="35" t="s">
        <v>946</v>
      </c>
      <c r="D237" s="35" t="s">
        <v>518</v>
      </c>
      <c r="E237" s="35" t="s">
        <v>85</v>
      </c>
      <c r="F237" s="34" t="s">
        <v>923</v>
      </c>
      <c r="G237" s="34" t="s">
        <v>947</v>
      </c>
    </row>
    <row r="238" spans="1:7" ht="21" x14ac:dyDescent="0.25">
      <c r="A238" s="51" t="s">
        <v>944</v>
      </c>
      <c r="B238" s="34" t="s">
        <v>945</v>
      </c>
      <c r="C238" s="35" t="s">
        <v>949</v>
      </c>
      <c r="D238" s="35" t="s">
        <v>518</v>
      </c>
      <c r="E238" s="35" t="s">
        <v>85</v>
      </c>
      <c r="F238" s="34" t="s">
        <v>923</v>
      </c>
      <c r="G238" s="34" t="s">
        <v>947</v>
      </c>
    </row>
    <row r="239" spans="1:7" ht="21" x14ac:dyDescent="0.25">
      <c r="A239" s="51" t="s">
        <v>950</v>
      </c>
      <c r="B239" s="34" t="s">
        <v>951</v>
      </c>
      <c r="C239" s="34" t="s">
        <v>952</v>
      </c>
      <c r="D239" s="34" t="s">
        <v>518</v>
      </c>
      <c r="E239" s="34" t="s">
        <v>85</v>
      </c>
      <c r="F239" s="34" t="s">
        <v>953</v>
      </c>
      <c r="G239" s="34" t="s">
        <v>954</v>
      </c>
    </row>
    <row r="240" spans="1:7" ht="21" x14ac:dyDescent="0.25">
      <c r="A240" s="51" t="s">
        <v>957</v>
      </c>
      <c r="B240" s="34" t="s">
        <v>958</v>
      </c>
      <c r="C240" s="35" t="s">
        <v>959</v>
      </c>
      <c r="D240" s="35" t="s">
        <v>518</v>
      </c>
      <c r="E240" s="35" t="s">
        <v>85</v>
      </c>
      <c r="F240" s="34" t="s">
        <v>960</v>
      </c>
      <c r="G240" s="34" t="s">
        <v>961</v>
      </c>
    </row>
    <row r="241" spans="1:7" ht="21" x14ac:dyDescent="0.25">
      <c r="A241" s="51" t="s">
        <v>957</v>
      </c>
      <c r="B241" s="34" t="s">
        <v>958</v>
      </c>
      <c r="C241" s="35" t="s">
        <v>963</v>
      </c>
      <c r="D241" s="35" t="s">
        <v>518</v>
      </c>
      <c r="E241" s="35" t="s">
        <v>85</v>
      </c>
      <c r="F241" s="34" t="s">
        <v>964</v>
      </c>
      <c r="G241" s="34" t="s">
        <v>965</v>
      </c>
    </row>
    <row r="242" spans="1:7" ht="21" x14ac:dyDescent="0.25">
      <c r="A242" s="51" t="s">
        <v>957</v>
      </c>
      <c r="B242" s="34" t="s">
        <v>958</v>
      </c>
      <c r="C242" s="35" t="s">
        <v>968</v>
      </c>
      <c r="D242" s="35" t="s">
        <v>518</v>
      </c>
      <c r="E242" s="35" t="s">
        <v>85</v>
      </c>
      <c r="F242" s="34" t="s">
        <v>964</v>
      </c>
      <c r="G242" s="34" t="s">
        <v>969</v>
      </c>
    </row>
    <row r="243" spans="1:7" ht="21" x14ac:dyDescent="0.25">
      <c r="A243" s="51" t="s">
        <v>957</v>
      </c>
      <c r="B243" s="34" t="s">
        <v>958</v>
      </c>
      <c r="C243" s="35" t="s">
        <v>970</v>
      </c>
      <c r="D243" s="35" t="s">
        <v>518</v>
      </c>
      <c r="E243" s="35" t="s">
        <v>85</v>
      </c>
      <c r="F243" s="34" t="s">
        <v>964</v>
      </c>
      <c r="G243" s="34" t="s">
        <v>971</v>
      </c>
    </row>
    <row r="244" spans="1:7" ht="21" x14ac:dyDescent="0.25">
      <c r="A244" s="55" t="s">
        <v>957</v>
      </c>
      <c r="B244" s="56" t="s">
        <v>958</v>
      </c>
      <c r="C244" s="23" t="s">
        <v>972</v>
      </c>
      <c r="D244" s="23" t="s">
        <v>518</v>
      </c>
      <c r="E244" s="23" t="s">
        <v>85</v>
      </c>
      <c r="F244" s="22" t="s">
        <v>973</v>
      </c>
      <c r="G244" s="22" t="s">
        <v>974</v>
      </c>
    </row>
    <row r="245" spans="1:7" ht="21" x14ac:dyDescent="0.25">
      <c r="A245" s="33" t="s">
        <v>957</v>
      </c>
      <c r="B245" s="34" t="s">
        <v>958</v>
      </c>
      <c r="C245" s="35" t="s">
        <v>975</v>
      </c>
      <c r="D245" s="35" t="s">
        <v>518</v>
      </c>
      <c r="E245" s="35" t="s">
        <v>85</v>
      </c>
      <c r="F245" s="34" t="s">
        <v>973</v>
      </c>
      <c r="G245" s="34" t="s">
        <v>974</v>
      </c>
    </row>
    <row r="246" spans="1:7" x14ac:dyDescent="0.25">
      <c r="A246" s="33" t="s">
        <v>976</v>
      </c>
      <c r="B246" s="34" t="s">
        <v>977</v>
      </c>
      <c r="C246" s="35" t="s">
        <v>978</v>
      </c>
      <c r="D246" s="35" t="s">
        <v>518</v>
      </c>
      <c r="E246" s="35" t="s">
        <v>85</v>
      </c>
      <c r="F246" s="34" t="s">
        <v>960</v>
      </c>
      <c r="G246" s="34" t="s">
        <v>979</v>
      </c>
    </row>
    <row r="247" spans="1:7" x14ac:dyDescent="0.25">
      <c r="A247" s="33" t="s">
        <v>976</v>
      </c>
      <c r="B247" s="34" t="s">
        <v>977</v>
      </c>
      <c r="C247" s="35" t="s">
        <v>980</v>
      </c>
      <c r="D247" s="35" t="s">
        <v>518</v>
      </c>
      <c r="E247" s="35" t="s">
        <v>85</v>
      </c>
      <c r="F247" s="34" t="s">
        <v>964</v>
      </c>
      <c r="G247" s="34" t="s">
        <v>981</v>
      </c>
    </row>
    <row r="248" spans="1:7" x14ac:dyDescent="0.25">
      <c r="A248" s="33" t="s">
        <v>976</v>
      </c>
      <c r="B248" s="34" t="s">
        <v>977</v>
      </c>
      <c r="C248" s="35" t="s">
        <v>982</v>
      </c>
      <c r="D248" s="35" t="s">
        <v>518</v>
      </c>
      <c r="E248" s="35" t="s">
        <v>85</v>
      </c>
      <c r="F248" s="34" t="s">
        <v>964</v>
      </c>
      <c r="G248" s="34" t="s">
        <v>983</v>
      </c>
    </row>
    <row r="249" spans="1:7" x14ac:dyDescent="0.25">
      <c r="A249" s="33" t="s">
        <v>976</v>
      </c>
      <c r="B249" s="34" t="s">
        <v>977</v>
      </c>
      <c r="C249" s="35" t="s">
        <v>984</v>
      </c>
      <c r="D249" s="35" t="s">
        <v>518</v>
      </c>
      <c r="E249" s="35" t="s">
        <v>85</v>
      </c>
      <c r="F249" s="34" t="s">
        <v>973</v>
      </c>
      <c r="G249" s="34" t="s">
        <v>985</v>
      </c>
    </row>
    <row r="250" spans="1:7" x14ac:dyDescent="0.25">
      <c r="A250" s="33" t="s">
        <v>976</v>
      </c>
      <c r="B250" s="34" t="s">
        <v>977</v>
      </c>
      <c r="C250" s="35" t="s">
        <v>986</v>
      </c>
      <c r="D250" s="35" t="s">
        <v>518</v>
      </c>
      <c r="E250" s="35" t="s">
        <v>85</v>
      </c>
      <c r="F250" s="34" t="s">
        <v>973</v>
      </c>
      <c r="G250" s="34" t="s">
        <v>985</v>
      </c>
    </row>
    <row r="251" spans="1:7" ht="21" x14ac:dyDescent="0.25">
      <c r="A251" s="33" t="s">
        <v>987</v>
      </c>
      <c r="B251" s="34" t="s">
        <v>988</v>
      </c>
      <c r="C251" s="35" t="s">
        <v>989</v>
      </c>
      <c r="D251" s="35" t="s">
        <v>518</v>
      </c>
      <c r="E251" s="35" t="s">
        <v>85</v>
      </c>
      <c r="F251" s="34" t="s">
        <v>960</v>
      </c>
      <c r="G251" s="34" t="s">
        <v>961</v>
      </c>
    </row>
    <row r="252" spans="1:7" ht="21" x14ac:dyDescent="0.25">
      <c r="A252" s="33" t="s">
        <v>987</v>
      </c>
      <c r="B252" s="34" t="s">
        <v>988</v>
      </c>
      <c r="C252" s="35" t="s">
        <v>990</v>
      </c>
      <c r="D252" s="35" t="s">
        <v>518</v>
      </c>
      <c r="E252" s="35" t="s">
        <v>85</v>
      </c>
      <c r="F252" s="34" t="s">
        <v>964</v>
      </c>
      <c r="G252" s="34" t="s">
        <v>991</v>
      </c>
    </row>
    <row r="253" spans="1:7" ht="21" x14ac:dyDescent="0.25">
      <c r="A253" s="33" t="s">
        <v>987</v>
      </c>
      <c r="B253" s="34" t="s">
        <v>988</v>
      </c>
      <c r="C253" s="35" t="s">
        <v>993</v>
      </c>
      <c r="D253" s="35" t="s">
        <v>518</v>
      </c>
      <c r="E253" s="35" t="s">
        <v>85</v>
      </c>
      <c r="F253" s="34" t="s">
        <v>964</v>
      </c>
      <c r="G253" s="34" t="s">
        <v>994</v>
      </c>
    </row>
    <row r="254" spans="1:7" ht="21" x14ac:dyDescent="0.25">
      <c r="A254" s="33" t="s">
        <v>987</v>
      </c>
      <c r="B254" s="34" t="s">
        <v>988</v>
      </c>
      <c r="C254" s="35" t="s">
        <v>995</v>
      </c>
      <c r="D254" s="35" t="s">
        <v>518</v>
      </c>
      <c r="E254" s="35" t="s">
        <v>85</v>
      </c>
      <c r="F254" s="34" t="s">
        <v>964</v>
      </c>
      <c r="G254" s="34" t="s">
        <v>996</v>
      </c>
    </row>
    <row r="255" spans="1:7" ht="21" x14ac:dyDescent="0.25">
      <c r="A255" s="33" t="s">
        <v>987</v>
      </c>
      <c r="B255" s="34" t="s">
        <v>988</v>
      </c>
      <c r="C255" s="35" t="s">
        <v>998</v>
      </c>
      <c r="D255" s="35" t="s">
        <v>518</v>
      </c>
      <c r="E255" s="35" t="s">
        <v>85</v>
      </c>
      <c r="F255" s="34" t="s">
        <v>973</v>
      </c>
      <c r="G255" s="34" t="s">
        <v>999</v>
      </c>
    </row>
    <row r="256" spans="1:7" ht="21" x14ac:dyDescent="0.25">
      <c r="A256" s="33" t="s">
        <v>987</v>
      </c>
      <c r="B256" s="34" t="s">
        <v>988</v>
      </c>
      <c r="C256" s="35" t="s">
        <v>1000</v>
      </c>
      <c r="D256" s="35" t="s">
        <v>518</v>
      </c>
      <c r="E256" s="35" t="s">
        <v>85</v>
      </c>
      <c r="F256" s="34" t="s">
        <v>973</v>
      </c>
      <c r="G256" s="34" t="s">
        <v>974</v>
      </c>
    </row>
    <row r="257" spans="1:7" ht="21" x14ac:dyDescent="0.25">
      <c r="A257" s="33" t="s">
        <v>1001</v>
      </c>
      <c r="B257" s="34" t="s">
        <v>1002</v>
      </c>
      <c r="C257" s="34" t="s">
        <v>1003</v>
      </c>
      <c r="D257" s="34" t="s">
        <v>518</v>
      </c>
      <c r="E257" s="34" t="s">
        <v>85</v>
      </c>
      <c r="F257" s="34" t="s">
        <v>1004</v>
      </c>
      <c r="G257" s="34" t="s">
        <v>1005</v>
      </c>
    </row>
    <row r="258" spans="1:7" x14ac:dyDescent="0.25">
      <c r="A258" s="33" t="s">
        <v>1008</v>
      </c>
      <c r="B258" s="34" t="s">
        <v>1009</v>
      </c>
      <c r="C258" s="35" t="s">
        <v>1010</v>
      </c>
      <c r="D258" s="35" t="s">
        <v>518</v>
      </c>
      <c r="E258" s="35" t="s">
        <v>85</v>
      </c>
      <c r="F258" s="34" t="s">
        <v>960</v>
      </c>
      <c r="G258" s="34" t="s">
        <v>1011</v>
      </c>
    </row>
    <row r="259" spans="1:7" x14ac:dyDescent="0.25">
      <c r="A259" s="33" t="s">
        <v>1008</v>
      </c>
      <c r="B259" s="34" t="s">
        <v>1009</v>
      </c>
      <c r="C259" s="35" t="s">
        <v>1012</v>
      </c>
      <c r="D259" s="35" t="s">
        <v>518</v>
      </c>
      <c r="E259" s="35" t="s">
        <v>85</v>
      </c>
      <c r="F259" s="34" t="s">
        <v>964</v>
      </c>
      <c r="G259" s="34" t="s">
        <v>1013</v>
      </c>
    </row>
    <row r="260" spans="1:7" x14ac:dyDescent="0.25">
      <c r="A260" s="33" t="s">
        <v>1008</v>
      </c>
      <c r="B260" s="34" t="s">
        <v>1009</v>
      </c>
      <c r="C260" s="35" t="s">
        <v>1015</v>
      </c>
      <c r="D260" s="35" t="s">
        <v>518</v>
      </c>
      <c r="E260" s="35" t="s">
        <v>85</v>
      </c>
      <c r="F260" s="34" t="s">
        <v>964</v>
      </c>
      <c r="G260" s="34" t="s">
        <v>1016</v>
      </c>
    </row>
    <row r="261" spans="1:7" x14ac:dyDescent="0.25">
      <c r="A261" s="33" t="s">
        <v>1008</v>
      </c>
      <c r="B261" s="34" t="s">
        <v>1009</v>
      </c>
      <c r="C261" s="35" t="s">
        <v>1017</v>
      </c>
      <c r="D261" s="35" t="s">
        <v>518</v>
      </c>
      <c r="E261" s="35" t="s">
        <v>85</v>
      </c>
      <c r="F261" s="34" t="s">
        <v>964</v>
      </c>
      <c r="G261" s="34" t="s">
        <v>1018</v>
      </c>
    </row>
    <row r="262" spans="1:7" ht="21" x14ac:dyDescent="0.25">
      <c r="A262" s="33" t="s">
        <v>1019</v>
      </c>
      <c r="B262" s="34" t="s">
        <v>1020</v>
      </c>
      <c r="C262" s="34" t="s">
        <v>1021</v>
      </c>
      <c r="D262" s="34" t="s">
        <v>518</v>
      </c>
      <c r="E262" s="34" t="s">
        <v>85</v>
      </c>
      <c r="F262" s="34" t="s">
        <v>1004</v>
      </c>
      <c r="G262" s="34" t="s">
        <v>1022</v>
      </c>
    </row>
    <row r="263" spans="1:7" x14ac:dyDescent="0.25">
      <c r="A263" s="33" t="s">
        <v>1024</v>
      </c>
      <c r="B263" s="34" t="s">
        <v>1025</v>
      </c>
      <c r="C263" s="34" t="s">
        <v>1026</v>
      </c>
      <c r="D263" s="34" t="s">
        <v>757</v>
      </c>
      <c r="E263" s="34" t="s">
        <v>85</v>
      </c>
      <c r="F263" s="34" t="s">
        <v>1004</v>
      </c>
      <c r="G263" s="34" t="s">
        <v>1027</v>
      </c>
    </row>
    <row r="264" spans="1:7" ht="21" x14ac:dyDescent="0.25">
      <c r="A264" s="33" t="s">
        <v>1029</v>
      </c>
      <c r="B264" s="34" t="s">
        <v>1030</v>
      </c>
      <c r="C264" s="34" t="s">
        <v>1031</v>
      </c>
      <c r="D264" s="34" t="s">
        <v>757</v>
      </c>
      <c r="E264" s="34" t="s">
        <v>85</v>
      </c>
      <c r="F264" s="34" t="s">
        <v>1004</v>
      </c>
      <c r="G264" s="34" t="s">
        <v>1032</v>
      </c>
    </row>
    <row r="265" spans="1:7" ht="21" x14ac:dyDescent="0.25">
      <c r="A265" s="33" t="s">
        <v>1034</v>
      </c>
      <c r="B265" s="34" t="s">
        <v>1035</v>
      </c>
      <c r="C265" s="35" t="s">
        <v>1036</v>
      </c>
      <c r="D265" s="35" t="s">
        <v>757</v>
      </c>
      <c r="E265" s="35" t="s">
        <v>85</v>
      </c>
      <c r="F265" s="34" t="s">
        <v>680</v>
      </c>
      <c r="G265" s="34" t="s">
        <v>1037</v>
      </c>
    </row>
    <row r="266" spans="1:7" ht="21" x14ac:dyDescent="0.25">
      <c r="A266" s="33" t="s">
        <v>1038</v>
      </c>
      <c r="B266" s="34" t="s">
        <v>1039</v>
      </c>
      <c r="C266" s="35" t="s">
        <v>1040</v>
      </c>
      <c r="D266" s="35" t="s">
        <v>343</v>
      </c>
      <c r="E266" s="35" t="s">
        <v>85</v>
      </c>
      <c r="F266" s="34" t="s">
        <v>923</v>
      </c>
      <c r="G266" s="34" t="s">
        <v>1041</v>
      </c>
    </row>
    <row r="267" spans="1:7" ht="21" x14ac:dyDescent="0.25">
      <c r="A267" s="33" t="s">
        <v>1038</v>
      </c>
      <c r="B267" s="34" t="s">
        <v>1039</v>
      </c>
      <c r="C267" s="35" t="s">
        <v>1043</v>
      </c>
      <c r="D267" s="35" t="s">
        <v>343</v>
      </c>
      <c r="E267" s="35" t="s">
        <v>85</v>
      </c>
      <c r="F267" s="34" t="s">
        <v>923</v>
      </c>
      <c r="G267" s="34" t="s">
        <v>1044</v>
      </c>
    </row>
    <row r="268" spans="1:7" ht="21" x14ac:dyDescent="0.25">
      <c r="A268" s="33" t="s">
        <v>1038</v>
      </c>
      <c r="B268" s="34" t="s">
        <v>1039</v>
      </c>
      <c r="C268" s="35" t="s">
        <v>1045</v>
      </c>
      <c r="D268" s="35" t="s">
        <v>343</v>
      </c>
      <c r="E268" s="35" t="s">
        <v>85</v>
      </c>
      <c r="F268" s="34" t="s">
        <v>923</v>
      </c>
      <c r="G268" s="34" t="s">
        <v>1046</v>
      </c>
    </row>
    <row r="269" spans="1:7" ht="21" x14ac:dyDescent="0.25">
      <c r="A269" s="33" t="s">
        <v>1047</v>
      </c>
      <c r="B269" s="34" t="s">
        <v>1048</v>
      </c>
      <c r="C269" s="35" t="s">
        <v>1049</v>
      </c>
      <c r="D269" s="35" t="s">
        <v>343</v>
      </c>
      <c r="E269" s="35" t="s">
        <v>85</v>
      </c>
      <c r="F269" s="34" t="s">
        <v>923</v>
      </c>
      <c r="G269" s="34" t="s">
        <v>1050</v>
      </c>
    </row>
    <row r="270" spans="1:7" ht="21" x14ac:dyDescent="0.25">
      <c r="A270" s="33" t="s">
        <v>1047</v>
      </c>
      <c r="B270" s="34" t="s">
        <v>1048</v>
      </c>
      <c r="C270" s="35" t="s">
        <v>1052</v>
      </c>
      <c r="D270" s="35" t="s">
        <v>343</v>
      </c>
      <c r="E270" s="35" t="s">
        <v>85</v>
      </c>
      <c r="F270" s="34" t="s">
        <v>923</v>
      </c>
      <c r="G270" s="34" t="s">
        <v>1053</v>
      </c>
    </row>
    <row r="271" spans="1:7" x14ac:dyDescent="0.25">
      <c r="A271" s="33" t="s">
        <v>1054</v>
      </c>
      <c r="B271" s="34" t="s">
        <v>1055</v>
      </c>
      <c r="C271" s="34" t="s">
        <v>1056</v>
      </c>
      <c r="D271" s="34" t="s">
        <v>610</v>
      </c>
      <c r="E271" s="34" t="s">
        <v>85</v>
      </c>
      <c r="F271" s="34" t="s">
        <v>953</v>
      </c>
      <c r="G271" s="34" t="s">
        <v>1057</v>
      </c>
    </row>
    <row r="272" spans="1:7" x14ac:dyDescent="0.25">
      <c r="A272" s="33" t="s">
        <v>1060</v>
      </c>
      <c r="B272" s="34" t="s">
        <v>1061</v>
      </c>
      <c r="C272" s="35" t="s">
        <v>1062</v>
      </c>
      <c r="D272" s="35" t="s">
        <v>610</v>
      </c>
      <c r="E272" s="35" t="s">
        <v>85</v>
      </c>
      <c r="F272" s="34" t="s">
        <v>960</v>
      </c>
      <c r="G272" s="34" t="s">
        <v>1063</v>
      </c>
    </row>
    <row r="273" spans="1:7" x14ac:dyDescent="0.25">
      <c r="A273" s="33" t="s">
        <v>1060</v>
      </c>
      <c r="B273" s="34" t="s">
        <v>1061</v>
      </c>
      <c r="C273" s="35" t="s">
        <v>1065</v>
      </c>
      <c r="D273" s="35" t="s">
        <v>610</v>
      </c>
      <c r="E273" s="35" t="s">
        <v>85</v>
      </c>
      <c r="F273" s="34" t="s">
        <v>964</v>
      </c>
      <c r="G273" s="34" t="s">
        <v>1066</v>
      </c>
    </row>
    <row r="274" spans="1:7" x14ac:dyDescent="0.25">
      <c r="A274" s="33" t="s">
        <v>1060</v>
      </c>
      <c r="B274" s="34" t="s">
        <v>1061</v>
      </c>
      <c r="C274" s="35" t="s">
        <v>1068</v>
      </c>
      <c r="D274" s="35" t="s">
        <v>610</v>
      </c>
      <c r="E274" s="35" t="s">
        <v>85</v>
      </c>
      <c r="F274" s="34" t="s">
        <v>964</v>
      </c>
      <c r="G274" s="34" t="s">
        <v>1069</v>
      </c>
    </row>
    <row r="275" spans="1:7" x14ac:dyDescent="0.25">
      <c r="A275" s="33" t="s">
        <v>1060</v>
      </c>
      <c r="B275" s="34" t="s">
        <v>1061</v>
      </c>
      <c r="C275" s="35" t="s">
        <v>1070</v>
      </c>
      <c r="D275" s="35" t="s">
        <v>610</v>
      </c>
      <c r="E275" s="35" t="s">
        <v>85</v>
      </c>
      <c r="F275" s="34" t="s">
        <v>964</v>
      </c>
      <c r="G275" s="34" t="s">
        <v>1071</v>
      </c>
    </row>
    <row r="276" spans="1:7" x14ac:dyDescent="0.25">
      <c r="A276" s="33" t="s">
        <v>1060</v>
      </c>
      <c r="B276" s="34" t="s">
        <v>1061</v>
      </c>
      <c r="C276" s="35" t="s">
        <v>1072</v>
      </c>
      <c r="D276" s="35" t="s">
        <v>610</v>
      </c>
      <c r="E276" s="35" t="s">
        <v>85</v>
      </c>
      <c r="F276" s="34" t="s">
        <v>973</v>
      </c>
      <c r="G276" s="34" t="s">
        <v>1073</v>
      </c>
    </row>
    <row r="277" spans="1:7" x14ac:dyDescent="0.25">
      <c r="A277" s="33" t="s">
        <v>1060</v>
      </c>
      <c r="B277" s="34" t="s">
        <v>1061</v>
      </c>
      <c r="C277" s="35" t="s">
        <v>1074</v>
      </c>
      <c r="D277" s="35" t="s">
        <v>610</v>
      </c>
      <c r="E277" s="35" t="s">
        <v>85</v>
      </c>
      <c r="F277" s="34" t="s">
        <v>973</v>
      </c>
      <c r="G277" s="34" t="s">
        <v>1073</v>
      </c>
    </row>
    <row r="278" spans="1:7" x14ac:dyDescent="0.25">
      <c r="A278" s="33" t="s">
        <v>1060</v>
      </c>
      <c r="B278" s="34" t="s">
        <v>1061</v>
      </c>
      <c r="C278" s="35" t="s">
        <v>1075</v>
      </c>
      <c r="D278" s="35" t="s">
        <v>610</v>
      </c>
      <c r="E278" s="35" t="s">
        <v>85</v>
      </c>
      <c r="F278" s="34" t="s">
        <v>973</v>
      </c>
      <c r="G278" s="34" t="s">
        <v>1076</v>
      </c>
    </row>
    <row r="279" spans="1:7" ht="21" x14ac:dyDescent="0.25">
      <c r="A279" s="33" t="s">
        <v>1077</v>
      </c>
      <c r="B279" s="34" t="s">
        <v>1078</v>
      </c>
      <c r="C279" s="34" t="s">
        <v>1079</v>
      </c>
      <c r="D279" s="34" t="s">
        <v>610</v>
      </c>
      <c r="E279" s="34" t="s">
        <v>85</v>
      </c>
      <c r="F279" s="34" t="s">
        <v>1004</v>
      </c>
      <c r="G279" s="34" t="s">
        <v>1080</v>
      </c>
    </row>
    <row r="280" spans="1:7" ht="31.2" x14ac:dyDescent="0.25">
      <c r="A280" s="33" t="s">
        <v>1082</v>
      </c>
      <c r="B280" s="34" t="s">
        <v>1083</v>
      </c>
      <c r="C280" s="49"/>
      <c r="D280" s="34" t="s">
        <v>610</v>
      </c>
      <c r="E280" s="34" t="s">
        <v>85</v>
      </c>
      <c r="F280" s="34" t="s">
        <v>1084</v>
      </c>
      <c r="G280" s="34" t="s">
        <v>1085</v>
      </c>
    </row>
    <row r="281" spans="1:7" ht="21" x14ac:dyDescent="0.25">
      <c r="A281" s="33" t="s">
        <v>1088</v>
      </c>
      <c r="B281" s="34" t="s">
        <v>1089</v>
      </c>
      <c r="C281" s="34" t="s">
        <v>1090</v>
      </c>
      <c r="D281" s="34" t="s">
        <v>416</v>
      </c>
      <c r="E281" s="34" t="s">
        <v>85</v>
      </c>
      <c r="F281" s="34" t="s">
        <v>1004</v>
      </c>
      <c r="G281" s="34" t="s">
        <v>1091</v>
      </c>
    </row>
    <row r="282" spans="1:7" ht="21" x14ac:dyDescent="0.25">
      <c r="A282" s="33" t="s">
        <v>1093</v>
      </c>
      <c r="B282" s="34" t="s">
        <v>1094</v>
      </c>
      <c r="C282" s="34" t="s">
        <v>1095</v>
      </c>
      <c r="D282" s="34" t="s">
        <v>174</v>
      </c>
      <c r="E282" s="34" t="s">
        <v>85</v>
      </c>
      <c r="F282" s="34" t="s">
        <v>953</v>
      </c>
      <c r="G282" s="34" t="s">
        <v>1096</v>
      </c>
    </row>
    <row r="283" spans="1:7" ht="21" x14ac:dyDescent="0.25">
      <c r="A283" s="33" t="s">
        <v>1098</v>
      </c>
      <c r="B283" s="34" t="s">
        <v>1099</v>
      </c>
      <c r="C283" s="35" t="s">
        <v>1100</v>
      </c>
      <c r="D283" s="35" t="s">
        <v>174</v>
      </c>
      <c r="E283" s="35" t="s">
        <v>85</v>
      </c>
      <c r="F283" s="34" t="s">
        <v>960</v>
      </c>
      <c r="G283" s="34" t="s">
        <v>1101</v>
      </c>
    </row>
    <row r="284" spans="1:7" ht="21" x14ac:dyDescent="0.25">
      <c r="A284" s="33" t="s">
        <v>1098</v>
      </c>
      <c r="B284" s="34" t="s">
        <v>1099</v>
      </c>
      <c r="C284" s="35" t="s">
        <v>1103</v>
      </c>
      <c r="D284" s="35" t="s">
        <v>174</v>
      </c>
      <c r="E284" s="35" t="s">
        <v>85</v>
      </c>
      <c r="F284" s="34" t="s">
        <v>964</v>
      </c>
      <c r="G284" s="34" t="s">
        <v>1104</v>
      </c>
    </row>
    <row r="285" spans="1:7" ht="21" x14ac:dyDescent="0.25">
      <c r="A285" s="33" t="s">
        <v>1098</v>
      </c>
      <c r="B285" s="34" t="s">
        <v>1099</v>
      </c>
      <c r="C285" s="35" t="s">
        <v>1106</v>
      </c>
      <c r="D285" s="35" t="s">
        <v>174</v>
      </c>
      <c r="E285" s="35" t="s">
        <v>85</v>
      </c>
      <c r="F285" s="34" t="s">
        <v>964</v>
      </c>
      <c r="G285" s="34" t="s">
        <v>1107</v>
      </c>
    </row>
    <row r="286" spans="1:7" ht="21" x14ac:dyDescent="0.25">
      <c r="A286" s="33" t="s">
        <v>1098</v>
      </c>
      <c r="B286" s="34" t="s">
        <v>1099</v>
      </c>
      <c r="C286" s="35" t="s">
        <v>1108</v>
      </c>
      <c r="D286" s="35" t="s">
        <v>174</v>
      </c>
      <c r="E286" s="35" t="s">
        <v>85</v>
      </c>
      <c r="F286" s="34" t="s">
        <v>964</v>
      </c>
      <c r="G286" s="34" t="s">
        <v>1109</v>
      </c>
    </row>
    <row r="287" spans="1:7" ht="21" x14ac:dyDescent="0.25">
      <c r="A287" s="33" t="s">
        <v>1098</v>
      </c>
      <c r="B287" s="34" t="s">
        <v>1099</v>
      </c>
      <c r="C287" s="35" t="s">
        <v>1110</v>
      </c>
      <c r="D287" s="35" t="s">
        <v>174</v>
      </c>
      <c r="E287" s="35" t="s">
        <v>85</v>
      </c>
      <c r="F287" s="34" t="s">
        <v>973</v>
      </c>
      <c r="G287" s="34" t="s">
        <v>1111</v>
      </c>
    </row>
    <row r="288" spans="1:7" ht="21" x14ac:dyDescent="0.25">
      <c r="A288" s="33" t="s">
        <v>1112</v>
      </c>
      <c r="B288" s="34" t="s">
        <v>1113</v>
      </c>
      <c r="C288" s="34" t="s">
        <v>1114</v>
      </c>
      <c r="D288" s="34" t="s">
        <v>174</v>
      </c>
      <c r="E288" s="34" t="s">
        <v>85</v>
      </c>
      <c r="F288" s="34" t="s">
        <v>1004</v>
      </c>
      <c r="G288" s="34" t="s">
        <v>1115</v>
      </c>
    </row>
    <row r="289" spans="1:7" ht="21" x14ac:dyDescent="0.25">
      <c r="A289" s="33" t="s">
        <v>1117</v>
      </c>
      <c r="B289" s="34" t="s">
        <v>1118</v>
      </c>
      <c r="C289" s="35" t="s">
        <v>1119</v>
      </c>
      <c r="D289" s="35" t="s">
        <v>518</v>
      </c>
      <c r="E289" s="35" t="s">
        <v>85</v>
      </c>
      <c r="F289" s="34" t="s">
        <v>923</v>
      </c>
      <c r="G289" s="34" t="s">
        <v>119</v>
      </c>
    </row>
    <row r="290" spans="1:7" ht="21" x14ac:dyDescent="0.25">
      <c r="A290" s="33" t="s">
        <v>1117</v>
      </c>
      <c r="B290" s="34" t="s">
        <v>1118</v>
      </c>
      <c r="C290" s="35" t="s">
        <v>1121</v>
      </c>
      <c r="D290" s="35" t="s">
        <v>518</v>
      </c>
      <c r="E290" s="35" t="s">
        <v>85</v>
      </c>
      <c r="F290" s="34" t="s">
        <v>923</v>
      </c>
      <c r="G290" s="34" t="s">
        <v>1122</v>
      </c>
    </row>
    <row r="291" spans="1:7" ht="21" x14ac:dyDescent="0.25">
      <c r="A291" s="33" t="s">
        <v>1117</v>
      </c>
      <c r="B291" s="34" t="s">
        <v>1118</v>
      </c>
      <c r="C291" s="35" t="s">
        <v>1123</v>
      </c>
      <c r="D291" s="35" t="s">
        <v>518</v>
      </c>
      <c r="E291" s="35" t="s">
        <v>85</v>
      </c>
      <c r="F291" s="34" t="s">
        <v>923</v>
      </c>
      <c r="G291" s="34" t="s">
        <v>1124</v>
      </c>
    </row>
    <row r="292" spans="1:7" ht="21" x14ac:dyDescent="0.25">
      <c r="A292" s="33" t="s">
        <v>1117</v>
      </c>
      <c r="B292" s="34" t="s">
        <v>1118</v>
      </c>
      <c r="C292" s="35" t="s">
        <v>1125</v>
      </c>
      <c r="D292" s="35" t="s">
        <v>518</v>
      </c>
      <c r="E292" s="35" t="s">
        <v>85</v>
      </c>
      <c r="F292" s="34" t="s">
        <v>923</v>
      </c>
      <c r="G292" s="34" t="s">
        <v>1126</v>
      </c>
    </row>
    <row r="293" spans="1:7" ht="21" x14ac:dyDescent="0.25">
      <c r="A293" s="33" t="s">
        <v>1117</v>
      </c>
      <c r="B293" s="34" t="s">
        <v>1118</v>
      </c>
      <c r="C293" s="35" t="s">
        <v>1127</v>
      </c>
      <c r="D293" s="35" t="s">
        <v>518</v>
      </c>
      <c r="E293" s="35" t="s">
        <v>85</v>
      </c>
      <c r="F293" s="34" t="s">
        <v>923</v>
      </c>
      <c r="G293" s="34" t="s">
        <v>1126</v>
      </c>
    </row>
    <row r="294" spans="1:7" ht="21" x14ac:dyDescent="0.25">
      <c r="A294" s="33" t="s">
        <v>1128</v>
      </c>
      <c r="B294" s="34" t="s">
        <v>1129</v>
      </c>
      <c r="C294" s="34" t="s">
        <v>1130</v>
      </c>
      <c r="D294" s="34" t="s">
        <v>518</v>
      </c>
      <c r="E294" s="34" t="s">
        <v>85</v>
      </c>
      <c r="F294" s="34" t="s">
        <v>953</v>
      </c>
      <c r="G294" s="34" t="s">
        <v>1126</v>
      </c>
    </row>
    <row r="295" spans="1:7" ht="21" x14ac:dyDescent="0.25">
      <c r="A295" s="33" t="s">
        <v>1133</v>
      </c>
      <c r="B295" s="34" t="s">
        <v>1134</v>
      </c>
      <c r="C295" s="34" t="s">
        <v>1135</v>
      </c>
      <c r="D295" s="34" t="s">
        <v>416</v>
      </c>
      <c r="E295" s="34" t="s">
        <v>85</v>
      </c>
      <c r="F295" s="34" t="s">
        <v>1004</v>
      </c>
      <c r="G295" s="34" t="s">
        <v>1136</v>
      </c>
    </row>
    <row r="296" spans="1:7" x14ac:dyDescent="0.25">
      <c r="A296" s="33" t="s">
        <v>1138</v>
      </c>
      <c r="B296" s="34" t="s">
        <v>1139</v>
      </c>
      <c r="C296" s="34" t="s">
        <v>1140</v>
      </c>
      <c r="D296" s="34" t="s">
        <v>168</v>
      </c>
      <c r="E296" s="34" t="s">
        <v>85</v>
      </c>
      <c r="F296" s="34" t="s">
        <v>357</v>
      </c>
      <c r="G296" s="34" t="s">
        <v>1139</v>
      </c>
    </row>
    <row r="297" spans="1:7" x14ac:dyDescent="0.25">
      <c r="A297" s="33" t="s">
        <v>1143</v>
      </c>
      <c r="B297" s="34" t="s">
        <v>1144</v>
      </c>
      <c r="C297" s="34" t="s">
        <v>1145</v>
      </c>
      <c r="D297" s="34" t="s">
        <v>168</v>
      </c>
      <c r="E297" s="34" t="s">
        <v>85</v>
      </c>
      <c r="F297" s="34" t="s">
        <v>357</v>
      </c>
      <c r="G297" s="34" t="s">
        <v>1144</v>
      </c>
    </row>
    <row r="298" spans="1:7" x14ac:dyDescent="0.25">
      <c r="A298" s="33" t="s">
        <v>1148</v>
      </c>
      <c r="B298" s="34" t="s">
        <v>1149</v>
      </c>
      <c r="C298" s="34" t="s">
        <v>1150</v>
      </c>
      <c r="D298" s="34" t="s">
        <v>168</v>
      </c>
      <c r="E298" s="34" t="s">
        <v>85</v>
      </c>
      <c r="F298" s="34" t="s">
        <v>357</v>
      </c>
      <c r="G298" s="34" t="s">
        <v>1149</v>
      </c>
    </row>
    <row r="299" spans="1:7" x14ac:dyDescent="0.25">
      <c r="A299" s="33" t="s">
        <v>1153</v>
      </c>
      <c r="B299" s="34" t="s">
        <v>1154</v>
      </c>
      <c r="C299" s="34" t="s">
        <v>1155</v>
      </c>
      <c r="D299" s="34" t="s">
        <v>168</v>
      </c>
      <c r="E299" s="34" t="s">
        <v>85</v>
      </c>
      <c r="F299" s="34" t="s">
        <v>357</v>
      </c>
      <c r="G299" s="34" t="s">
        <v>1154</v>
      </c>
    </row>
    <row r="300" spans="1:7" x14ac:dyDescent="0.25">
      <c r="A300" s="33" t="s">
        <v>1158</v>
      </c>
      <c r="B300" s="34" t="s">
        <v>1159</v>
      </c>
      <c r="C300" s="34" t="s">
        <v>1160</v>
      </c>
      <c r="D300" s="34" t="s">
        <v>168</v>
      </c>
      <c r="E300" s="34" t="s">
        <v>85</v>
      </c>
      <c r="F300" s="34" t="s">
        <v>357</v>
      </c>
      <c r="G300" s="34" t="s">
        <v>1159</v>
      </c>
    </row>
    <row r="301" spans="1:7" x14ac:dyDescent="0.25">
      <c r="A301" s="33" t="s">
        <v>1162</v>
      </c>
      <c r="B301" s="34" t="s">
        <v>1163</v>
      </c>
      <c r="C301" s="34" t="s">
        <v>1164</v>
      </c>
      <c r="D301" s="34" t="s">
        <v>168</v>
      </c>
      <c r="E301" s="34" t="s">
        <v>85</v>
      </c>
      <c r="F301" s="34" t="s">
        <v>357</v>
      </c>
      <c r="G301" s="34" t="s">
        <v>1163</v>
      </c>
    </row>
    <row r="302" spans="1:7" x14ac:dyDescent="0.25">
      <c r="A302" s="33" t="s">
        <v>1167</v>
      </c>
      <c r="B302" s="34" t="s">
        <v>1168</v>
      </c>
      <c r="C302" s="34" t="s">
        <v>1169</v>
      </c>
      <c r="D302" s="34" t="s">
        <v>168</v>
      </c>
      <c r="E302" s="34" t="s">
        <v>85</v>
      </c>
      <c r="F302" s="34" t="s">
        <v>357</v>
      </c>
      <c r="G302" s="34" t="s">
        <v>1168</v>
      </c>
    </row>
    <row r="303" spans="1:7" x14ac:dyDescent="0.25">
      <c r="A303" s="33" t="s">
        <v>1172</v>
      </c>
      <c r="B303" s="34" t="s">
        <v>1173</v>
      </c>
      <c r="C303" s="34" t="s">
        <v>1174</v>
      </c>
      <c r="D303" s="34" t="s">
        <v>168</v>
      </c>
      <c r="E303" s="34" t="s">
        <v>85</v>
      </c>
      <c r="F303" s="34" t="s">
        <v>357</v>
      </c>
      <c r="G303" s="34" t="s">
        <v>1173</v>
      </c>
    </row>
    <row r="304" spans="1:7" x14ac:dyDescent="0.25">
      <c r="A304" s="33" t="s">
        <v>1177</v>
      </c>
      <c r="B304" s="34" t="s">
        <v>1178</v>
      </c>
      <c r="C304" s="34" t="s">
        <v>1179</v>
      </c>
      <c r="D304" s="34" t="s">
        <v>168</v>
      </c>
      <c r="E304" s="34" t="s">
        <v>85</v>
      </c>
      <c r="F304" s="34" t="s">
        <v>357</v>
      </c>
      <c r="G304" s="34" t="s">
        <v>1178</v>
      </c>
    </row>
    <row r="305" spans="1:7" x14ac:dyDescent="0.25">
      <c r="A305" s="33" t="s">
        <v>1177</v>
      </c>
      <c r="B305" s="34" t="s">
        <v>1182</v>
      </c>
      <c r="C305" s="34" t="s">
        <v>1183</v>
      </c>
      <c r="D305" s="34" t="s">
        <v>168</v>
      </c>
      <c r="E305" s="34" t="s">
        <v>85</v>
      </c>
      <c r="F305" s="34" t="s">
        <v>357</v>
      </c>
      <c r="G305" s="34" t="s">
        <v>1182</v>
      </c>
    </row>
    <row r="306" spans="1:7" x14ac:dyDescent="0.25">
      <c r="A306" s="33" t="s">
        <v>1177</v>
      </c>
      <c r="B306" s="34" t="s">
        <v>1186</v>
      </c>
      <c r="C306" s="34" t="s">
        <v>1187</v>
      </c>
      <c r="D306" s="34" t="s">
        <v>168</v>
      </c>
      <c r="E306" s="34" t="s">
        <v>85</v>
      </c>
      <c r="F306" s="34" t="s">
        <v>357</v>
      </c>
      <c r="G306" s="34" t="s">
        <v>1186</v>
      </c>
    </row>
    <row r="307" spans="1:7" ht="21" x14ac:dyDescent="0.25">
      <c r="A307" s="33" t="s">
        <v>1190</v>
      </c>
      <c r="B307" s="34" t="s">
        <v>1191</v>
      </c>
      <c r="C307" s="34" t="s">
        <v>1192</v>
      </c>
      <c r="D307" s="34" t="s">
        <v>168</v>
      </c>
      <c r="E307" s="34" t="s">
        <v>85</v>
      </c>
      <c r="F307" s="34" t="s">
        <v>357</v>
      </c>
      <c r="G307" s="34" t="s">
        <v>1191</v>
      </c>
    </row>
    <row r="308" spans="1:7" x14ac:dyDescent="0.25">
      <c r="A308" s="33" t="s">
        <v>1195</v>
      </c>
      <c r="B308" s="34" t="s">
        <v>1196</v>
      </c>
      <c r="C308" s="34" t="s">
        <v>1197</v>
      </c>
      <c r="D308" s="34" t="s">
        <v>168</v>
      </c>
      <c r="E308" s="34" t="s">
        <v>85</v>
      </c>
      <c r="F308" s="34" t="s">
        <v>357</v>
      </c>
      <c r="G308" s="34" t="s">
        <v>1196</v>
      </c>
    </row>
    <row r="309" spans="1:7" x14ac:dyDescent="0.25">
      <c r="A309" s="33" t="s">
        <v>1200</v>
      </c>
      <c r="B309" s="34" t="s">
        <v>1201</v>
      </c>
      <c r="C309" s="34" t="s">
        <v>1202</v>
      </c>
      <c r="D309" s="34" t="s">
        <v>168</v>
      </c>
      <c r="E309" s="34" t="s">
        <v>85</v>
      </c>
      <c r="F309" s="34" t="s">
        <v>357</v>
      </c>
      <c r="G309" s="34" t="s">
        <v>1203</v>
      </c>
    </row>
    <row r="310" spans="1:7" x14ac:dyDescent="0.25">
      <c r="A310" s="33" t="s">
        <v>1206</v>
      </c>
      <c r="B310" s="34" t="s">
        <v>1207</v>
      </c>
      <c r="C310" s="34" t="s">
        <v>1208</v>
      </c>
      <c r="D310" s="34" t="s">
        <v>168</v>
      </c>
      <c r="E310" s="34" t="s">
        <v>85</v>
      </c>
      <c r="F310" s="34" t="s">
        <v>357</v>
      </c>
      <c r="G310" s="34" t="s">
        <v>1207</v>
      </c>
    </row>
    <row r="311" spans="1:7" x14ac:dyDescent="0.25">
      <c r="A311" s="33" t="s">
        <v>1211</v>
      </c>
      <c r="B311" s="34" t="s">
        <v>1212</v>
      </c>
      <c r="C311" s="34" t="s">
        <v>1213</v>
      </c>
      <c r="D311" s="34" t="s">
        <v>168</v>
      </c>
      <c r="E311" s="34" t="s">
        <v>85</v>
      </c>
      <c r="F311" s="34" t="s">
        <v>357</v>
      </c>
      <c r="G311" s="34" t="s">
        <v>1212</v>
      </c>
    </row>
    <row r="312" spans="1:7" x14ac:dyDescent="0.25">
      <c r="A312" s="33" t="s">
        <v>1216</v>
      </c>
      <c r="B312" s="34" t="s">
        <v>1217</v>
      </c>
      <c r="C312" s="34" t="s">
        <v>1218</v>
      </c>
      <c r="D312" s="34" t="s">
        <v>168</v>
      </c>
      <c r="E312" s="34" t="s">
        <v>85</v>
      </c>
      <c r="F312" s="34" t="s">
        <v>357</v>
      </c>
      <c r="G312" s="34" t="s">
        <v>1217</v>
      </c>
    </row>
    <row r="313" spans="1:7" x14ac:dyDescent="0.25">
      <c r="A313" s="33" t="s">
        <v>1221</v>
      </c>
      <c r="B313" s="34" t="s">
        <v>1222</v>
      </c>
      <c r="C313" s="34" t="s">
        <v>1223</v>
      </c>
      <c r="D313" s="34" t="s">
        <v>168</v>
      </c>
      <c r="E313" s="34" t="s">
        <v>85</v>
      </c>
      <c r="F313" s="34" t="s">
        <v>357</v>
      </c>
      <c r="G313" s="34" t="s">
        <v>1222</v>
      </c>
    </row>
    <row r="314" spans="1:7" x14ac:dyDescent="0.25">
      <c r="A314" s="33" t="s">
        <v>1226</v>
      </c>
      <c r="B314" s="34" t="s">
        <v>1227</v>
      </c>
      <c r="C314" s="34" t="s">
        <v>1228</v>
      </c>
      <c r="D314" s="34" t="s">
        <v>168</v>
      </c>
      <c r="E314" s="34" t="s">
        <v>85</v>
      </c>
      <c r="F314" s="34" t="s">
        <v>357</v>
      </c>
      <c r="G314" s="34" t="s">
        <v>1227</v>
      </c>
    </row>
    <row r="315" spans="1:7" x14ac:dyDescent="0.25">
      <c r="A315" s="33" t="s">
        <v>1231</v>
      </c>
      <c r="B315" s="34" t="s">
        <v>1232</v>
      </c>
      <c r="C315" s="34" t="s">
        <v>1233</v>
      </c>
      <c r="D315" s="34" t="s">
        <v>168</v>
      </c>
      <c r="E315" s="34" t="s">
        <v>85</v>
      </c>
      <c r="F315" s="34" t="s">
        <v>357</v>
      </c>
      <c r="G315" s="34" t="s">
        <v>1232</v>
      </c>
    </row>
    <row r="316" spans="1:7" x14ac:dyDescent="0.25">
      <c r="A316" s="33" t="s">
        <v>1235</v>
      </c>
      <c r="B316" s="34" t="s">
        <v>1236</v>
      </c>
      <c r="C316" s="34" t="s">
        <v>1237</v>
      </c>
      <c r="D316" s="34" t="s">
        <v>168</v>
      </c>
      <c r="E316" s="34" t="s">
        <v>85</v>
      </c>
      <c r="F316" s="34" t="s">
        <v>357</v>
      </c>
      <c r="G316" s="34" t="s">
        <v>1236</v>
      </c>
    </row>
    <row r="317" spans="1:7" x14ac:dyDescent="0.25">
      <c r="A317" s="33" t="s">
        <v>1239</v>
      </c>
      <c r="B317" s="34" t="s">
        <v>1240</v>
      </c>
      <c r="C317" s="34" t="s">
        <v>1241</v>
      </c>
      <c r="D317" s="34" t="s">
        <v>168</v>
      </c>
      <c r="E317" s="34" t="s">
        <v>85</v>
      </c>
      <c r="F317" s="34" t="s">
        <v>357</v>
      </c>
      <c r="G317" s="34" t="s">
        <v>1240</v>
      </c>
    </row>
    <row r="318" spans="1:7" x14ac:dyDescent="0.25">
      <c r="A318" s="33" t="s">
        <v>1243</v>
      </c>
      <c r="B318" s="34" t="s">
        <v>1244</v>
      </c>
      <c r="C318" s="34" t="s">
        <v>1245</v>
      </c>
      <c r="D318" s="34" t="s">
        <v>168</v>
      </c>
      <c r="E318" s="34" t="s">
        <v>85</v>
      </c>
      <c r="F318" s="34" t="s">
        <v>357</v>
      </c>
      <c r="G318" s="34" t="s">
        <v>1244</v>
      </c>
    </row>
    <row r="319" spans="1:7" x14ac:dyDescent="0.25">
      <c r="A319" s="33" t="s">
        <v>1248</v>
      </c>
      <c r="B319" s="34" t="s">
        <v>1249</v>
      </c>
      <c r="C319" s="34" t="s">
        <v>1250</v>
      </c>
      <c r="D319" s="34" t="s">
        <v>168</v>
      </c>
      <c r="E319" s="34" t="s">
        <v>85</v>
      </c>
      <c r="F319" s="34" t="s">
        <v>357</v>
      </c>
      <c r="G319" s="34" t="s">
        <v>1249</v>
      </c>
    </row>
    <row r="320" spans="1:7" x14ac:dyDescent="0.25">
      <c r="A320" s="33" t="s">
        <v>1248</v>
      </c>
      <c r="B320" s="34" t="s">
        <v>1253</v>
      </c>
      <c r="C320" s="34" t="s">
        <v>1254</v>
      </c>
      <c r="D320" s="34" t="s">
        <v>168</v>
      </c>
      <c r="E320" s="34" t="s">
        <v>85</v>
      </c>
      <c r="F320" s="34" t="s">
        <v>357</v>
      </c>
      <c r="G320" s="34" t="s">
        <v>1253</v>
      </c>
    </row>
    <row r="321" spans="1:7" ht="21" x14ac:dyDescent="0.25">
      <c r="A321" s="33" t="s">
        <v>1257</v>
      </c>
      <c r="B321" s="34" t="s">
        <v>1258</v>
      </c>
      <c r="C321" s="47" t="s">
        <v>88</v>
      </c>
      <c r="D321" s="35" t="s">
        <v>518</v>
      </c>
      <c r="E321" s="35" t="s">
        <v>85</v>
      </c>
      <c r="F321" s="35"/>
      <c r="G321" s="34"/>
    </row>
    <row r="322" spans="1:7" ht="21" x14ac:dyDescent="0.25">
      <c r="A322" s="33" t="s">
        <v>1259</v>
      </c>
      <c r="B322" s="34" t="s">
        <v>1260</v>
      </c>
      <c r="C322" s="49" t="s">
        <v>1261</v>
      </c>
      <c r="D322" s="35" t="s">
        <v>610</v>
      </c>
      <c r="E322" s="35" t="s">
        <v>85</v>
      </c>
      <c r="F322" s="34" t="s">
        <v>191</v>
      </c>
      <c r="G322" s="34" t="s">
        <v>1262</v>
      </c>
    </row>
    <row r="323" spans="1:7" ht="21" x14ac:dyDescent="0.25">
      <c r="A323" s="33" t="s">
        <v>1263</v>
      </c>
      <c r="B323" s="34" t="s">
        <v>1264</v>
      </c>
      <c r="C323" s="53"/>
      <c r="D323" s="50" t="s">
        <v>374</v>
      </c>
      <c r="E323" s="35"/>
      <c r="F323" s="34"/>
      <c r="G323" s="34"/>
    </row>
    <row r="324" spans="1:7" x14ac:dyDescent="0.25">
      <c r="A324" s="33" t="s">
        <v>1265</v>
      </c>
      <c r="B324" s="34" t="s">
        <v>1266</v>
      </c>
      <c r="C324" s="49" t="s">
        <v>1261</v>
      </c>
      <c r="D324" s="35" t="s">
        <v>757</v>
      </c>
      <c r="E324" s="35" t="s">
        <v>85</v>
      </c>
      <c r="F324" s="34" t="s">
        <v>287</v>
      </c>
      <c r="G324" s="34" t="s">
        <v>775</v>
      </c>
    </row>
    <row r="325" spans="1:7" x14ac:dyDescent="0.25">
      <c r="A325" s="33" t="s">
        <v>1267</v>
      </c>
      <c r="B325" s="34" t="s">
        <v>1268</v>
      </c>
      <c r="C325" s="49" t="s">
        <v>1261</v>
      </c>
      <c r="D325" s="35" t="s">
        <v>757</v>
      </c>
      <c r="E325" s="35" t="s">
        <v>85</v>
      </c>
      <c r="F325" s="34" t="s">
        <v>287</v>
      </c>
      <c r="G325" s="34" t="s">
        <v>775</v>
      </c>
    </row>
    <row r="326" spans="1:7" x14ac:dyDescent="0.25">
      <c r="A326" s="33" t="s">
        <v>1269</v>
      </c>
      <c r="B326" s="34" t="s">
        <v>1270</v>
      </c>
      <c r="C326" s="35" t="s">
        <v>88</v>
      </c>
      <c r="D326" s="35" t="s">
        <v>102</v>
      </c>
      <c r="E326" s="35" t="s">
        <v>103</v>
      </c>
      <c r="F326" s="34" t="s">
        <v>104</v>
      </c>
      <c r="G326" s="34" t="s">
        <v>88</v>
      </c>
    </row>
    <row r="327" spans="1:7" x14ac:dyDescent="0.25">
      <c r="A327" s="33" t="s">
        <v>1271</v>
      </c>
      <c r="B327" s="34" t="s">
        <v>1272</v>
      </c>
      <c r="C327" s="49" t="s">
        <v>1261</v>
      </c>
      <c r="D327" s="35" t="s">
        <v>95</v>
      </c>
      <c r="E327" s="35" t="s">
        <v>85</v>
      </c>
      <c r="F327" s="34" t="s">
        <v>96</v>
      </c>
      <c r="G327" s="34" t="s">
        <v>97</v>
      </c>
    </row>
    <row r="328" spans="1:7" ht="21" x14ac:dyDescent="0.25">
      <c r="A328" s="33" t="s">
        <v>1273</v>
      </c>
      <c r="B328" s="34" t="s">
        <v>1274</v>
      </c>
      <c r="C328" s="47" t="s">
        <v>88</v>
      </c>
      <c r="D328" s="35" t="s">
        <v>433</v>
      </c>
      <c r="E328" s="35" t="s">
        <v>85</v>
      </c>
      <c r="F328" s="34" t="s">
        <v>233</v>
      </c>
      <c r="G328" s="34" t="s">
        <v>479</v>
      </c>
    </row>
    <row r="329" spans="1:7" ht="21" x14ac:dyDescent="0.25">
      <c r="A329" s="33" t="s">
        <v>1277</v>
      </c>
      <c r="B329" s="34" t="s">
        <v>1278</v>
      </c>
      <c r="C329" s="35" t="s">
        <v>88</v>
      </c>
      <c r="D329" s="35" t="s">
        <v>102</v>
      </c>
      <c r="E329" s="35" t="s">
        <v>103</v>
      </c>
      <c r="F329" s="34" t="s">
        <v>297</v>
      </c>
      <c r="G329" s="34" t="s">
        <v>1279</v>
      </c>
    </row>
    <row r="330" spans="1:7" x14ac:dyDescent="0.25">
      <c r="A330" s="33" t="s">
        <v>1280</v>
      </c>
      <c r="B330" s="34" t="s">
        <v>1281</v>
      </c>
      <c r="C330" s="35" t="s">
        <v>88</v>
      </c>
      <c r="D330" s="35" t="s">
        <v>102</v>
      </c>
      <c r="E330" s="35" t="s">
        <v>103</v>
      </c>
      <c r="F330" s="35" t="s">
        <v>297</v>
      </c>
      <c r="G330" s="34" t="s">
        <v>88</v>
      </c>
    </row>
    <row r="331" spans="1:7" x14ac:dyDescent="0.25">
      <c r="A331" s="33" t="s">
        <v>1284</v>
      </c>
      <c r="B331" s="34" t="s">
        <v>1285</v>
      </c>
      <c r="C331" s="35" t="s">
        <v>88</v>
      </c>
      <c r="D331" s="35" t="s">
        <v>102</v>
      </c>
      <c r="E331" s="35" t="s">
        <v>103</v>
      </c>
      <c r="F331" s="35" t="s">
        <v>297</v>
      </c>
      <c r="G331" s="34" t="s">
        <v>88</v>
      </c>
    </row>
    <row r="332" spans="1:7" ht="21" x14ac:dyDescent="0.25">
      <c r="A332" s="33" t="s">
        <v>1288</v>
      </c>
      <c r="B332" s="34" t="s">
        <v>1289</v>
      </c>
      <c r="C332" s="47" t="s">
        <v>88</v>
      </c>
      <c r="D332" s="35" t="s">
        <v>174</v>
      </c>
      <c r="E332" s="35" t="s">
        <v>85</v>
      </c>
      <c r="F332" s="35"/>
      <c r="G332" s="34"/>
    </row>
    <row r="333" spans="1:7" x14ac:dyDescent="0.25">
      <c r="A333" s="33" t="s">
        <v>1290</v>
      </c>
      <c r="B333" s="34" t="s">
        <v>1291</v>
      </c>
      <c r="C333" s="34"/>
      <c r="D333" s="34" t="s">
        <v>144</v>
      </c>
      <c r="E333" s="34" t="s">
        <v>103</v>
      </c>
      <c r="F333" s="34" t="s">
        <v>185</v>
      </c>
      <c r="G333" s="34" t="s">
        <v>265</v>
      </c>
    </row>
    <row r="334" spans="1:7" x14ac:dyDescent="0.25">
      <c r="A334" s="33" t="s">
        <v>1294</v>
      </c>
      <c r="B334" s="34" t="s">
        <v>1295</v>
      </c>
      <c r="C334" s="50"/>
      <c r="D334" s="35" t="s">
        <v>190</v>
      </c>
      <c r="E334" s="35" t="s">
        <v>85</v>
      </c>
      <c r="F334" s="34" t="s">
        <v>512</v>
      </c>
      <c r="G334" s="34" t="s">
        <v>1296</v>
      </c>
    </row>
    <row r="335" spans="1:7" x14ac:dyDescent="0.25">
      <c r="A335" s="33" t="s">
        <v>1298</v>
      </c>
      <c r="B335" s="34" t="s">
        <v>1299</v>
      </c>
      <c r="C335" s="50"/>
      <c r="D335" s="35" t="s">
        <v>610</v>
      </c>
      <c r="E335" s="35" t="s">
        <v>85</v>
      </c>
      <c r="F335" s="34" t="s">
        <v>611</v>
      </c>
      <c r="G335" s="34" t="s">
        <v>1300</v>
      </c>
    </row>
    <row r="336" spans="1:7" x14ac:dyDescent="0.25">
      <c r="A336" s="33" t="s">
        <v>1302</v>
      </c>
      <c r="B336" s="34" t="s">
        <v>1303</v>
      </c>
      <c r="C336" s="50"/>
      <c r="D336" s="35" t="s">
        <v>190</v>
      </c>
      <c r="E336" s="35" t="s">
        <v>85</v>
      </c>
      <c r="F336" s="34" t="s">
        <v>512</v>
      </c>
      <c r="G336" s="34" t="s">
        <v>1304</v>
      </c>
    </row>
    <row r="337" spans="1:7" ht="21" x14ac:dyDescent="0.25">
      <c r="A337" s="33" t="s">
        <v>1305</v>
      </c>
      <c r="B337" s="34" t="s">
        <v>1306</v>
      </c>
      <c r="C337" s="49" t="s">
        <v>1261</v>
      </c>
      <c r="D337" s="35" t="s">
        <v>174</v>
      </c>
      <c r="E337" s="35" t="s">
        <v>85</v>
      </c>
      <c r="F337" s="34" t="s">
        <v>233</v>
      </c>
      <c r="G337" s="34" t="s">
        <v>276</v>
      </c>
    </row>
    <row r="338" spans="1:7" ht="21" x14ac:dyDescent="0.25">
      <c r="A338" s="55" t="s">
        <v>1307</v>
      </c>
      <c r="B338" s="22" t="s">
        <v>1308</v>
      </c>
      <c r="C338" s="59" t="s">
        <v>88</v>
      </c>
      <c r="D338" s="23" t="s">
        <v>174</v>
      </c>
      <c r="E338" s="23" t="s">
        <v>85</v>
      </c>
      <c r="F338" s="23"/>
      <c r="G338" s="22"/>
    </row>
    <row r="339" spans="1:7" ht="21" x14ac:dyDescent="0.25">
      <c r="A339" s="33" t="s">
        <v>1309</v>
      </c>
      <c r="B339" s="34" t="s">
        <v>1310</v>
      </c>
      <c r="C339" s="47" t="s">
        <v>88</v>
      </c>
      <c r="D339" s="35" t="s">
        <v>174</v>
      </c>
      <c r="E339" s="35" t="s">
        <v>85</v>
      </c>
      <c r="F339" s="35"/>
      <c r="G339" s="34"/>
    </row>
    <row r="340" spans="1:7" ht="21" x14ac:dyDescent="0.25">
      <c r="A340" s="33" t="s">
        <v>1311</v>
      </c>
      <c r="B340" s="34" t="s">
        <v>1312</v>
      </c>
      <c r="C340" s="47"/>
      <c r="D340" s="35" t="s">
        <v>433</v>
      </c>
      <c r="E340" s="35"/>
      <c r="F340" s="35"/>
      <c r="G340" s="34"/>
    </row>
    <row r="341" spans="1:7" x14ac:dyDescent="0.25">
      <c r="A341" s="33" t="s">
        <v>1313</v>
      </c>
      <c r="B341" s="34" t="s">
        <v>1314</v>
      </c>
      <c r="C341" s="49" t="s">
        <v>1261</v>
      </c>
      <c r="D341" s="35" t="s">
        <v>416</v>
      </c>
      <c r="E341" s="35" t="s">
        <v>85</v>
      </c>
      <c r="F341" s="34" t="s">
        <v>233</v>
      </c>
      <c r="G341" s="34" t="s">
        <v>276</v>
      </c>
    </row>
    <row r="342" spans="1:7" ht="21" x14ac:dyDescent="0.25">
      <c r="A342" s="33" t="s">
        <v>1315</v>
      </c>
      <c r="B342" s="34" t="s">
        <v>1316</v>
      </c>
      <c r="C342" s="53"/>
      <c r="D342" s="50" t="s">
        <v>433</v>
      </c>
      <c r="E342" s="35"/>
      <c r="F342" s="34"/>
      <c r="G342" s="34"/>
    </row>
    <row r="343" spans="1:7" x14ac:dyDescent="0.25">
      <c r="A343" s="33" t="s">
        <v>1317</v>
      </c>
      <c r="B343" s="34" t="s">
        <v>1318</v>
      </c>
      <c r="C343" s="53"/>
      <c r="D343" s="50" t="s">
        <v>286</v>
      </c>
      <c r="E343" s="35"/>
      <c r="F343" s="34"/>
      <c r="G343" s="34"/>
    </row>
    <row r="344" spans="1:7" ht="21" x14ac:dyDescent="0.25">
      <c r="A344" s="33" t="s">
        <v>1319</v>
      </c>
      <c r="B344" s="34" t="s">
        <v>1320</v>
      </c>
      <c r="C344" s="50" t="s">
        <v>1321</v>
      </c>
      <c r="D344" s="35" t="s">
        <v>518</v>
      </c>
      <c r="E344" s="35" t="s">
        <v>85</v>
      </c>
      <c r="F344" s="34" t="s">
        <v>287</v>
      </c>
      <c r="G344" s="34" t="s">
        <v>1322</v>
      </c>
    </row>
    <row r="345" spans="1:7" ht="21.6" thickBot="1" x14ac:dyDescent="0.3">
      <c r="A345" s="60" t="s">
        <v>1324</v>
      </c>
      <c r="B345" s="61" t="s">
        <v>1325</v>
      </c>
      <c r="C345" s="62" t="s">
        <v>1321</v>
      </c>
      <c r="D345" s="63" t="s">
        <v>518</v>
      </c>
      <c r="E345" s="63" t="s">
        <v>85</v>
      </c>
      <c r="F345" s="61" t="s">
        <v>287</v>
      </c>
      <c r="G345" s="61" t="s">
        <v>1322</v>
      </c>
    </row>
    <row r="346" spans="1:7" ht="21.6" thickTop="1" x14ac:dyDescent="0.25">
      <c r="A346" s="74" t="s">
        <v>1326</v>
      </c>
      <c r="B346" s="75" t="s">
        <v>1327</v>
      </c>
      <c r="C346" s="76"/>
      <c r="D346" s="77" t="s">
        <v>433</v>
      </c>
      <c r="E346" s="76"/>
      <c r="F346" s="77" t="s">
        <v>88</v>
      </c>
      <c r="G346" s="78"/>
    </row>
    <row r="347" spans="1:7" ht="21" x14ac:dyDescent="0.25">
      <c r="A347" s="89" t="s">
        <v>1329</v>
      </c>
      <c r="B347" s="90" t="s">
        <v>1330</v>
      </c>
      <c r="C347" s="35" t="s">
        <v>1331</v>
      </c>
      <c r="D347" s="91" t="s">
        <v>1332</v>
      </c>
      <c r="E347" s="35" t="s">
        <v>85</v>
      </c>
      <c r="F347" s="91" t="s">
        <v>88</v>
      </c>
      <c r="G347" s="92" t="s">
        <v>1333</v>
      </c>
    </row>
    <row r="348" spans="1:7" ht="21" x14ac:dyDescent="0.25">
      <c r="A348" s="89" t="s">
        <v>33</v>
      </c>
      <c r="B348" s="90" t="s">
        <v>34</v>
      </c>
      <c r="C348" s="35" t="s">
        <v>1336</v>
      </c>
      <c r="D348" s="91" t="s">
        <v>1332</v>
      </c>
      <c r="E348" s="35" t="s">
        <v>85</v>
      </c>
      <c r="F348" s="91" t="s">
        <v>88</v>
      </c>
      <c r="G348" s="92" t="s">
        <v>1337</v>
      </c>
    </row>
    <row r="349" spans="1:7" ht="21" x14ac:dyDescent="0.25">
      <c r="A349" s="89" t="s">
        <v>1338</v>
      </c>
      <c r="B349" s="90" t="s">
        <v>1339</v>
      </c>
      <c r="C349" s="35"/>
      <c r="D349" s="91" t="s">
        <v>190</v>
      </c>
      <c r="E349" s="35" t="s">
        <v>85</v>
      </c>
      <c r="F349" s="91" t="s">
        <v>512</v>
      </c>
      <c r="G349" s="92" t="s">
        <v>1304</v>
      </c>
    </row>
    <row r="350" spans="1:7" x14ac:dyDescent="0.25">
      <c r="A350" s="89" t="s">
        <v>1340</v>
      </c>
      <c r="B350" s="90" t="s">
        <v>1295</v>
      </c>
      <c r="C350" s="35"/>
      <c r="D350" s="97" t="s">
        <v>190</v>
      </c>
      <c r="E350" s="35" t="s">
        <v>85</v>
      </c>
      <c r="F350" s="91" t="s">
        <v>512</v>
      </c>
      <c r="G350" s="92" t="s">
        <v>1296</v>
      </c>
    </row>
    <row r="351" spans="1:7" ht="21" x14ac:dyDescent="0.25">
      <c r="A351" s="89" t="s">
        <v>1342</v>
      </c>
      <c r="B351" s="90" t="s">
        <v>1343</v>
      </c>
      <c r="C351" s="35"/>
      <c r="D351" s="91" t="s">
        <v>433</v>
      </c>
      <c r="E351" s="35"/>
      <c r="F351" s="91" t="s">
        <v>88</v>
      </c>
      <c r="G351" s="92" t="s">
        <v>88</v>
      </c>
    </row>
    <row r="352" spans="1:7" ht="21" x14ac:dyDescent="0.25">
      <c r="A352" s="89" t="s">
        <v>1344</v>
      </c>
      <c r="B352" s="90" t="s">
        <v>1345</v>
      </c>
      <c r="C352" s="35"/>
      <c r="D352" s="91" t="s">
        <v>286</v>
      </c>
      <c r="E352" s="35" t="s">
        <v>85</v>
      </c>
      <c r="F352" s="91" t="s">
        <v>88</v>
      </c>
      <c r="G352" s="92" t="s">
        <v>1346</v>
      </c>
    </row>
    <row r="353" spans="1:7" ht="21" x14ac:dyDescent="0.25">
      <c r="A353" s="99" t="s">
        <v>1349</v>
      </c>
      <c r="B353" s="100" t="s">
        <v>1350</v>
      </c>
      <c r="C353" s="63" t="s">
        <v>1351</v>
      </c>
      <c r="D353" s="101" t="s">
        <v>1352</v>
      </c>
      <c r="E353" s="63" t="s">
        <v>103</v>
      </c>
      <c r="F353" s="101"/>
      <c r="G353" s="102" t="s">
        <v>1353</v>
      </c>
    </row>
    <row r="354" spans="1:7" ht="13.8" thickBot="1" x14ac:dyDescent="0.3">
      <c r="A354" s="108" t="s">
        <v>1355</v>
      </c>
      <c r="B354" s="109" t="s">
        <v>1291</v>
      </c>
      <c r="C354" s="109"/>
      <c r="D354" s="109" t="s">
        <v>144</v>
      </c>
      <c r="E354" s="109" t="s">
        <v>103</v>
      </c>
      <c r="F354" s="109" t="s">
        <v>185</v>
      </c>
      <c r="G354" s="109" t="s">
        <v>1356</v>
      </c>
    </row>
    <row r="355" spans="1:7" ht="13.8" thickTop="1" x14ac:dyDescent="0.25"/>
  </sheetData>
  <autoFilter ref="A1:G355"/>
  <hyperlinks>
    <hyperlink ref="C347" r:id="rId1" display="http://www.armyproperty.com/nsn/2330-01-155-0046"/>
    <hyperlink ref="C348" r:id="rId2" display="http://www.armyproperty.com/nsn/2320-01-155-004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W62"/>
  <sheetViews>
    <sheetView showGridLines="0" tabSelected="1" workbookViewId="0">
      <selection activeCell="Y6" sqref="Y6"/>
    </sheetView>
  </sheetViews>
  <sheetFormatPr defaultColWidth="11.44140625" defaultRowHeight="13.2" x14ac:dyDescent="0.25"/>
  <cols>
    <col min="1" max="1" width="7" bestFit="1" customWidth="1"/>
    <col min="2" max="2" width="8.109375" style="2" customWidth="1"/>
    <col min="3" max="3" width="3.88671875" bestFit="1" customWidth="1"/>
    <col min="4" max="4" width="7.88671875" bestFit="1" customWidth="1"/>
    <col min="5" max="5" width="12.88671875" customWidth="1"/>
    <col min="6" max="6" width="10.6640625" customWidth="1"/>
    <col min="7" max="21" width="6" bestFit="1" customWidth="1"/>
    <col min="23" max="23" width="9.44140625" customWidth="1"/>
  </cols>
  <sheetData>
    <row r="1" spans="1:23" ht="87" customHeight="1" x14ac:dyDescent="0.25">
      <c r="E1" s="141" t="s">
        <v>1379</v>
      </c>
    </row>
    <row r="2" spans="1:23" ht="13.8" thickBot="1" x14ac:dyDescent="0.3">
      <c r="E2" s="1" t="s">
        <v>1359</v>
      </c>
      <c r="F2" s="1" t="s">
        <v>1380</v>
      </c>
      <c r="V2" s="6" t="s">
        <v>1427</v>
      </c>
      <c r="W2" s="6" t="s">
        <v>1428</v>
      </c>
    </row>
    <row r="3" spans="1:23" ht="14.4" thickBot="1" x14ac:dyDescent="0.3">
      <c r="A3" s="1" t="s">
        <v>0</v>
      </c>
      <c r="C3" s="1" t="s">
        <v>1357</v>
      </c>
      <c r="D3" s="1" t="s">
        <v>1358</v>
      </c>
      <c r="E3" s="149" t="s">
        <v>1376</v>
      </c>
      <c r="F3" s="1" t="s">
        <v>1375</v>
      </c>
      <c r="G3" s="147" t="s">
        <v>1360</v>
      </c>
      <c r="H3" s="148" t="s">
        <v>1361</v>
      </c>
      <c r="I3" s="147" t="s">
        <v>1362</v>
      </c>
      <c r="J3" s="148" t="s">
        <v>1363</v>
      </c>
      <c r="K3" s="147" t="s">
        <v>1364</v>
      </c>
      <c r="L3" s="148" t="s">
        <v>1365</v>
      </c>
      <c r="M3" s="147" t="s">
        <v>1366</v>
      </c>
      <c r="N3" s="148" t="s">
        <v>1367</v>
      </c>
      <c r="O3" s="147" t="s">
        <v>1368</v>
      </c>
      <c r="P3" s="148" t="s">
        <v>1369</v>
      </c>
      <c r="Q3" s="147" t="s">
        <v>1370</v>
      </c>
      <c r="R3" s="148" t="s">
        <v>1371</v>
      </c>
      <c r="S3" s="147" t="s">
        <v>1372</v>
      </c>
      <c r="T3" s="148" t="s">
        <v>1373</v>
      </c>
      <c r="U3" s="147" t="s">
        <v>1374</v>
      </c>
    </row>
    <row r="4" spans="1:23" ht="14.4" thickBot="1" x14ac:dyDescent="0.3">
      <c r="A4" s="182" t="s">
        <v>456</v>
      </c>
      <c r="B4" s="179" t="str">
        <f>VLOOKUP($A4,Burn,7,FALSE)</f>
        <v>M1A2</v>
      </c>
      <c r="C4" s="183">
        <v>14</v>
      </c>
      <c r="D4" s="180">
        <f>VLOOKUP($A4,Burn,28,FALSE)</f>
        <v>436</v>
      </c>
      <c r="E4" s="150">
        <f>IF(VLOOKUP($A4,Burn,17,FALSE)=0,VLOOKUP($A4,Burn,17,FALSE),VLOOKUP($A4,Burn,13,FALSE))</f>
        <v>38.78801050866663</v>
      </c>
      <c r="F4" s="152" t="str">
        <f>(D4*C4)&amp;" gal"</f>
        <v>6104 gal</v>
      </c>
      <c r="G4" s="138">
        <f>D4-E4</f>
        <v>397.21198949133338</v>
      </c>
      <c r="H4" s="133">
        <f>G4-$E4</f>
        <v>358.42397898266677</v>
      </c>
      <c r="I4" s="133">
        <f t="shared" ref="I4:U4" si="0">H4-$E4</f>
        <v>319.63596847400015</v>
      </c>
      <c r="J4" s="133">
        <f t="shared" si="0"/>
        <v>280.84795796533353</v>
      </c>
      <c r="K4" s="133">
        <f t="shared" si="0"/>
        <v>242.05994745666692</v>
      </c>
      <c r="L4" s="133">
        <f t="shared" si="0"/>
        <v>203.2719369480003</v>
      </c>
      <c r="M4" s="133">
        <f t="shared" si="0"/>
        <v>164.48392643933369</v>
      </c>
      <c r="N4" s="133">
        <f t="shared" si="0"/>
        <v>125.69591593066706</v>
      </c>
      <c r="O4" s="133">
        <f t="shared" si="0"/>
        <v>86.907905422000425</v>
      </c>
      <c r="P4" s="133">
        <f t="shared" si="0"/>
        <v>48.119894913333795</v>
      </c>
      <c r="Q4" s="133">
        <f t="shared" si="0"/>
        <v>9.3318844046671643</v>
      </c>
      <c r="R4" s="133">
        <f t="shared" si="0"/>
        <v>-29.456126103999466</v>
      </c>
      <c r="S4" s="133">
        <f t="shared" si="0"/>
        <v>-68.244136612666097</v>
      </c>
      <c r="T4" s="133">
        <f t="shared" si="0"/>
        <v>-107.03214712133273</v>
      </c>
      <c r="U4" s="134">
        <f t="shared" si="0"/>
        <v>-145.82015762999936</v>
      </c>
      <c r="V4" s="153">
        <f>(D4-J4)*C4</f>
        <v>2172.1285884853305</v>
      </c>
      <c r="W4" s="154">
        <f>(D4-N4)*C4</f>
        <v>4344.257176970661</v>
      </c>
    </row>
    <row r="5" spans="1:23" ht="14.4" thickBot="1" x14ac:dyDescent="0.3">
      <c r="A5" s="175"/>
      <c r="B5" s="176"/>
      <c r="C5" s="157"/>
      <c r="D5" s="181" t="str">
        <f>ROUNDUP((D4/E4)*23.1,0)&amp;"mi"</f>
        <v>260mi</v>
      </c>
      <c r="E5" s="151"/>
      <c r="F5" s="128"/>
      <c r="G5" s="139">
        <f>G4/$D4</f>
        <v>0.91103667314526005</v>
      </c>
      <c r="H5" s="131">
        <f>IF(H4/$D4&gt;0,H4/$D4,)</f>
        <v>0.82207334629052009</v>
      </c>
      <c r="I5" s="131">
        <f t="shared" ref="I5:U5" si="1">IF(I4/$D4&gt;0,I4/$D4,)</f>
        <v>0.73311001943578014</v>
      </c>
      <c r="J5" s="131">
        <f t="shared" si="1"/>
        <v>0.64414669258104018</v>
      </c>
      <c r="K5" s="131">
        <f t="shared" si="1"/>
        <v>0.55518336572630023</v>
      </c>
      <c r="L5" s="131">
        <f t="shared" si="1"/>
        <v>0.46622003887156033</v>
      </c>
      <c r="M5" s="131">
        <f t="shared" si="1"/>
        <v>0.37725671201682037</v>
      </c>
      <c r="N5" s="131">
        <f t="shared" si="1"/>
        <v>0.28829338516208042</v>
      </c>
      <c r="O5" s="131">
        <f t="shared" si="1"/>
        <v>0.19933005830734044</v>
      </c>
      <c r="P5" s="131">
        <f t="shared" si="1"/>
        <v>0.11036673145260045</v>
      </c>
      <c r="Q5" s="131">
        <f t="shared" si="1"/>
        <v>2.1403404597860467E-2</v>
      </c>
      <c r="R5" s="131">
        <f t="shared" si="1"/>
        <v>0</v>
      </c>
      <c r="S5" s="131">
        <f t="shared" si="1"/>
        <v>0</v>
      </c>
      <c r="T5" s="131">
        <f t="shared" si="1"/>
        <v>0</v>
      </c>
      <c r="U5" s="177">
        <f t="shared" si="1"/>
        <v>0</v>
      </c>
      <c r="W5" s="154"/>
    </row>
    <row r="6" spans="1:23" ht="14.4" thickBot="1" x14ac:dyDescent="0.3">
      <c r="A6" s="184" t="s">
        <v>248</v>
      </c>
      <c r="B6" s="179" t="str">
        <f>VLOOKUP($A6,Burn,7,FALSE)</f>
        <v>M2A3</v>
      </c>
      <c r="C6" s="183">
        <v>0</v>
      </c>
      <c r="D6" s="180">
        <f>VLOOKUP(A6,Burn,28,FALSE)</f>
        <v>175</v>
      </c>
      <c r="E6" s="150">
        <f>IF(VLOOKUP($A6,Burn,17,FALSE)=0,VLOOKUP($A6,Burn,17,FALSE),VLOOKUP($A6,Burn,13,FALSE))</f>
        <v>13.150639050143495</v>
      </c>
      <c r="F6" s="152" t="str">
        <f>(D6*C6)&amp;" gal"</f>
        <v>0 gal</v>
      </c>
      <c r="G6" s="178">
        <f>D6-E6</f>
        <v>161.8493609498565</v>
      </c>
      <c r="H6" s="136">
        <f t="shared" ref="H6:U10" si="2">G6-$E6</f>
        <v>148.69872189971301</v>
      </c>
      <c r="I6" s="136">
        <f t="shared" si="2"/>
        <v>135.54808284956951</v>
      </c>
      <c r="J6" s="136">
        <f t="shared" si="2"/>
        <v>122.39744379942601</v>
      </c>
      <c r="K6" s="136">
        <f t="shared" si="2"/>
        <v>109.24680474928252</v>
      </c>
      <c r="L6" s="136">
        <f t="shared" si="2"/>
        <v>96.096165699139021</v>
      </c>
      <c r="M6" s="136">
        <f t="shared" si="2"/>
        <v>82.945526648995525</v>
      </c>
      <c r="N6" s="136">
        <f t="shared" si="2"/>
        <v>69.794887598852029</v>
      </c>
      <c r="O6" s="136">
        <f t="shared" si="2"/>
        <v>56.644248548708532</v>
      </c>
      <c r="P6" s="136">
        <f t="shared" si="2"/>
        <v>43.493609498565036</v>
      </c>
      <c r="Q6" s="136">
        <f t="shared" si="2"/>
        <v>30.342970448421539</v>
      </c>
      <c r="R6" s="136">
        <f t="shared" si="2"/>
        <v>17.192331398278043</v>
      </c>
      <c r="S6" s="136">
        <f t="shared" si="2"/>
        <v>4.0416923481345481</v>
      </c>
      <c r="T6" s="136">
        <f t="shared" si="2"/>
        <v>-9.1089467020089465</v>
      </c>
      <c r="U6" s="137">
        <f t="shared" si="2"/>
        <v>-22.259585752152439</v>
      </c>
      <c r="V6" s="153">
        <f>(D6-J6)*C6</f>
        <v>0</v>
      </c>
      <c r="W6" s="154">
        <f>(D6-N6)*C6</f>
        <v>0</v>
      </c>
    </row>
    <row r="7" spans="1:23" ht="14.4" thickBot="1" x14ac:dyDescent="0.3">
      <c r="A7" s="175"/>
      <c r="B7" s="176"/>
      <c r="C7" s="157"/>
      <c r="D7" s="181" t="str">
        <f>ROUNDUP((D6/E6)*23.1,0)&amp;"mi"</f>
        <v>308mi</v>
      </c>
      <c r="E7" s="151"/>
      <c r="F7" s="128"/>
      <c r="G7" s="139">
        <f>G6/$D6</f>
        <v>0.92485349114203719</v>
      </c>
      <c r="H7" s="131">
        <f>IF(H6/$D6&gt;0,H6/$D6,)</f>
        <v>0.84970698228407437</v>
      </c>
      <c r="I7" s="131">
        <f t="shared" ref="I7:U7" si="3">IF(I6/$D6&gt;0,I6/$D6,)</f>
        <v>0.77456047342611145</v>
      </c>
      <c r="J7" s="131">
        <f t="shared" si="3"/>
        <v>0.69941396456814864</v>
      </c>
      <c r="K7" s="131">
        <f t="shared" si="3"/>
        <v>0.62426745571018583</v>
      </c>
      <c r="L7" s="131">
        <f t="shared" si="3"/>
        <v>0.54912094685222301</v>
      </c>
      <c r="M7" s="131">
        <f t="shared" si="3"/>
        <v>0.47397443799426014</v>
      </c>
      <c r="N7" s="131">
        <f t="shared" si="3"/>
        <v>0.39882792913629733</v>
      </c>
      <c r="O7" s="131">
        <f t="shared" si="3"/>
        <v>0.32368142027833446</v>
      </c>
      <c r="P7" s="131">
        <f t="shared" si="3"/>
        <v>0.24853491142037162</v>
      </c>
      <c r="Q7" s="131">
        <f t="shared" si="3"/>
        <v>0.17338840256240878</v>
      </c>
      <c r="R7" s="131">
        <f t="shared" si="3"/>
        <v>9.8241893704445957E-2</v>
      </c>
      <c r="S7" s="131">
        <f t="shared" si="3"/>
        <v>2.3095384846483134E-2</v>
      </c>
      <c r="T7" s="131">
        <f t="shared" si="3"/>
        <v>0</v>
      </c>
      <c r="U7" s="177">
        <f t="shared" si="3"/>
        <v>0</v>
      </c>
      <c r="W7" s="154"/>
    </row>
    <row r="8" spans="1:23" ht="14.4" thickBot="1" x14ac:dyDescent="0.3">
      <c r="A8" s="182" t="s">
        <v>404</v>
      </c>
      <c r="B8" s="179" t="str">
        <f>VLOOKUP($A8,Burn,7,FALSE)</f>
        <v>M88A2</v>
      </c>
      <c r="C8" s="183">
        <v>1</v>
      </c>
      <c r="D8" s="180">
        <f>VLOOKUP(A8,Burn,28,FALSE)</f>
        <v>400</v>
      </c>
      <c r="E8" s="150">
        <f>IF(VLOOKUP($A8,Burn,17,FALSE)=0,VLOOKUP($A8,Burn,17,FALSE),VLOOKUP($A8,Burn,13,FALSE))</f>
        <v>21.922315440499531</v>
      </c>
      <c r="F8" s="152" t="str">
        <f>(D8*C8)&amp;" gal"</f>
        <v>400 gal</v>
      </c>
      <c r="G8" s="138">
        <f>D8-E8</f>
        <v>378.07768455950048</v>
      </c>
      <c r="H8" s="133">
        <f t="shared" si="2"/>
        <v>356.15536911900097</v>
      </c>
      <c r="I8" s="133">
        <f t="shared" si="2"/>
        <v>334.23305367850145</v>
      </c>
      <c r="J8" s="133">
        <f t="shared" si="2"/>
        <v>312.31073823800193</v>
      </c>
      <c r="K8" s="133">
        <f t="shared" si="2"/>
        <v>290.38842279750241</v>
      </c>
      <c r="L8" s="133">
        <f t="shared" si="2"/>
        <v>268.4661073570029</v>
      </c>
      <c r="M8" s="133">
        <f t="shared" si="2"/>
        <v>246.54379191650338</v>
      </c>
      <c r="N8" s="133">
        <f t="shared" si="2"/>
        <v>224.62147647600386</v>
      </c>
      <c r="O8" s="133">
        <f t="shared" si="2"/>
        <v>202.69916103550435</v>
      </c>
      <c r="P8" s="133">
        <f t="shared" si="2"/>
        <v>180.77684559500483</v>
      </c>
      <c r="Q8" s="133">
        <f t="shared" si="2"/>
        <v>158.85453015450531</v>
      </c>
      <c r="R8" s="133">
        <f t="shared" si="2"/>
        <v>136.9322147140058</v>
      </c>
      <c r="S8" s="133">
        <f t="shared" si="2"/>
        <v>115.00989927350626</v>
      </c>
      <c r="T8" s="133">
        <f t="shared" si="2"/>
        <v>93.087583833006732</v>
      </c>
      <c r="U8" s="134">
        <f t="shared" si="2"/>
        <v>71.165268392507201</v>
      </c>
      <c r="V8" s="153">
        <f>(D8-J8)*C8</f>
        <v>87.689261761998068</v>
      </c>
      <c r="W8" s="154">
        <f>(D8-N8)*C8</f>
        <v>175.37852352399614</v>
      </c>
    </row>
    <row r="9" spans="1:23" ht="14.4" thickBot="1" x14ac:dyDescent="0.3">
      <c r="A9" s="175"/>
      <c r="B9" s="176"/>
      <c r="C9" s="157"/>
      <c r="D9" s="181" t="str">
        <f>ROUNDUP((D8/E8)*23.1,0)&amp;"mi"</f>
        <v>422mi</v>
      </c>
      <c r="E9" s="151"/>
      <c r="F9" s="128"/>
      <c r="G9" s="139">
        <f>G8/$D8</f>
        <v>0.94519421139875126</v>
      </c>
      <c r="H9" s="131">
        <f>IF(H8/$D8&gt;0,H8/$D8,)</f>
        <v>0.89038842279750241</v>
      </c>
      <c r="I9" s="131">
        <f t="shared" ref="I9:U9" si="4">IF(I8/$D8&gt;0,I8/$D8,)</f>
        <v>0.83558263419625367</v>
      </c>
      <c r="J9" s="131">
        <f t="shared" si="4"/>
        <v>0.78077684559500482</v>
      </c>
      <c r="K9" s="131">
        <f t="shared" si="4"/>
        <v>0.72597105699375608</v>
      </c>
      <c r="L9" s="131">
        <f t="shared" si="4"/>
        <v>0.67116526839250723</v>
      </c>
      <c r="M9" s="131">
        <f t="shared" si="4"/>
        <v>0.61635947979125849</v>
      </c>
      <c r="N9" s="131">
        <f t="shared" si="4"/>
        <v>0.56155369119000964</v>
      </c>
      <c r="O9" s="131">
        <f t="shared" si="4"/>
        <v>0.5067479025887609</v>
      </c>
      <c r="P9" s="131">
        <f t="shared" si="4"/>
        <v>0.45194211398751205</v>
      </c>
      <c r="Q9" s="131">
        <f t="shared" si="4"/>
        <v>0.39713632538626326</v>
      </c>
      <c r="R9" s="131">
        <f t="shared" si="4"/>
        <v>0.34233053678501446</v>
      </c>
      <c r="S9" s="131">
        <f t="shared" si="4"/>
        <v>0.28752474818376567</v>
      </c>
      <c r="T9" s="131">
        <f t="shared" si="4"/>
        <v>0.23271895958251684</v>
      </c>
      <c r="U9" s="177">
        <f t="shared" si="4"/>
        <v>0.17791317098126799</v>
      </c>
      <c r="W9" s="154"/>
    </row>
    <row r="10" spans="1:23" ht="14.4" thickBot="1" x14ac:dyDescent="0.3">
      <c r="A10" s="182" t="s">
        <v>7</v>
      </c>
      <c r="B10" s="179" t="str">
        <f>VLOOKUP($A10,Burn,7,FALSE)</f>
        <v>M1113</v>
      </c>
      <c r="C10" s="183">
        <v>1</v>
      </c>
      <c r="D10" s="180">
        <f>VLOOKUP(A10,Burn,28,FALSE)</f>
        <v>25.7</v>
      </c>
      <c r="E10" s="150">
        <f>IF(VLOOKUP($A10,Burn,17,FALSE)=0,VLOOKUP($A10,Burn,17,FALSE),VLOOKUP($A10,Burn,13,FALSE))</f>
        <v>2.6374889354825632</v>
      </c>
      <c r="F10" s="152" t="str">
        <f>(D10*C10)&amp;" gal"</f>
        <v>25.7 gal</v>
      </c>
      <c r="G10" s="138">
        <f>D10-E10</f>
        <v>23.062511064517437</v>
      </c>
      <c r="H10" s="133">
        <f t="shared" si="2"/>
        <v>20.425022129034875</v>
      </c>
      <c r="I10" s="133">
        <f t="shared" si="2"/>
        <v>17.787533193552314</v>
      </c>
      <c r="J10" s="133">
        <f t="shared" si="2"/>
        <v>15.15004425806975</v>
      </c>
      <c r="K10" s="133">
        <f t="shared" si="2"/>
        <v>12.512555322587186</v>
      </c>
      <c r="L10" s="133">
        <f t="shared" si="2"/>
        <v>9.8750663871046225</v>
      </c>
      <c r="M10" s="133">
        <f t="shared" si="2"/>
        <v>7.2375774516220588</v>
      </c>
      <c r="N10" s="133">
        <f t="shared" si="2"/>
        <v>4.6000885161394951</v>
      </c>
      <c r="O10" s="133">
        <f t="shared" si="2"/>
        <v>1.9625995806569319</v>
      </c>
      <c r="P10" s="133">
        <f t="shared" si="2"/>
        <v>-0.67488935482563139</v>
      </c>
      <c r="Q10" s="133">
        <f t="shared" si="2"/>
        <v>-3.3123782903081946</v>
      </c>
      <c r="R10" s="133">
        <f t="shared" si="2"/>
        <v>-5.9498672257907579</v>
      </c>
      <c r="S10" s="133">
        <f t="shared" si="2"/>
        <v>-8.5873561612733216</v>
      </c>
      <c r="T10" s="133">
        <f t="shared" si="2"/>
        <v>-11.224845096755885</v>
      </c>
      <c r="U10" s="134">
        <f t="shared" si="2"/>
        <v>-13.862334032238449</v>
      </c>
      <c r="V10" s="153">
        <f>(D10-J10)*C10</f>
        <v>10.549955741930249</v>
      </c>
      <c r="W10" s="154">
        <f>(D10-N10)*C10</f>
        <v>21.099911483860502</v>
      </c>
    </row>
    <row r="11" spans="1:23" ht="14.4" thickBot="1" x14ac:dyDescent="0.3">
      <c r="A11" s="127"/>
      <c r="B11" s="145"/>
      <c r="C11" s="128"/>
      <c r="D11" s="142" t="str">
        <f>ROUNDUP((D10/E10)*23.1,0)&amp;"mi"</f>
        <v>226mi</v>
      </c>
      <c r="E11" s="151"/>
      <c r="F11" s="128"/>
      <c r="G11" s="139">
        <f>G10/$D10</f>
        <v>0.89737397138200148</v>
      </c>
      <c r="H11" s="131">
        <f>IF(H10/$D10&gt;0,H10/$D10,)</f>
        <v>0.79474794276400296</v>
      </c>
      <c r="I11" s="131">
        <f t="shared" ref="I11:U11" si="5">IF(I10/$D10&gt;0,I10/$D10,)</f>
        <v>0.69212191414600444</v>
      </c>
      <c r="J11" s="131">
        <f t="shared" si="5"/>
        <v>0.5894958855280058</v>
      </c>
      <c r="K11" s="131">
        <f t="shared" si="5"/>
        <v>0.48686985691000728</v>
      </c>
      <c r="L11" s="131">
        <f t="shared" si="5"/>
        <v>0.38424382829200865</v>
      </c>
      <c r="M11" s="131">
        <f t="shared" si="5"/>
        <v>0.28161779967401007</v>
      </c>
      <c r="N11" s="131">
        <f t="shared" si="5"/>
        <v>0.17899177105601149</v>
      </c>
      <c r="O11" s="131">
        <f t="shared" si="5"/>
        <v>7.6365742438012918E-2</v>
      </c>
      <c r="P11" s="131">
        <f t="shared" si="5"/>
        <v>0</v>
      </c>
      <c r="Q11" s="131">
        <f t="shared" si="5"/>
        <v>0</v>
      </c>
      <c r="R11" s="131">
        <f t="shared" si="5"/>
        <v>0</v>
      </c>
      <c r="S11" s="131">
        <f t="shared" si="5"/>
        <v>0</v>
      </c>
      <c r="T11" s="131">
        <f t="shared" si="5"/>
        <v>0</v>
      </c>
      <c r="U11" s="177">
        <f t="shared" si="5"/>
        <v>0</v>
      </c>
      <c r="W11" s="154"/>
    </row>
    <row r="12" spans="1:23" ht="14.4" thickBot="1" x14ac:dyDescent="0.3">
      <c r="B12" s="146"/>
      <c r="E12" s="1" t="s">
        <v>1359</v>
      </c>
      <c r="F12" s="1" t="s">
        <v>1380</v>
      </c>
      <c r="W12" s="154"/>
    </row>
    <row r="13" spans="1:23" ht="14.4" thickBot="1" x14ac:dyDescent="0.3">
      <c r="A13" s="1" t="s">
        <v>0</v>
      </c>
      <c r="B13" s="146"/>
      <c r="C13" s="1" t="s">
        <v>1357</v>
      </c>
      <c r="D13" s="1" t="s">
        <v>1358</v>
      </c>
      <c r="E13" s="149" t="s">
        <v>1377</v>
      </c>
      <c r="F13" s="1" t="s">
        <v>1375</v>
      </c>
      <c r="G13" s="147" t="s">
        <v>1360</v>
      </c>
      <c r="H13" s="148" t="s">
        <v>1361</v>
      </c>
      <c r="I13" s="147" t="s">
        <v>1362</v>
      </c>
      <c r="J13" s="148" t="s">
        <v>1363</v>
      </c>
      <c r="K13" s="147" t="s">
        <v>1364</v>
      </c>
      <c r="L13" s="148" t="s">
        <v>1365</v>
      </c>
      <c r="M13" s="147" t="s">
        <v>1366</v>
      </c>
      <c r="N13" s="148" t="s">
        <v>1367</v>
      </c>
      <c r="O13" s="147" t="s">
        <v>1368</v>
      </c>
      <c r="P13" s="148" t="s">
        <v>1369</v>
      </c>
      <c r="Q13" s="147" t="s">
        <v>1370</v>
      </c>
      <c r="R13" s="148" t="s">
        <v>1371</v>
      </c>
      <c r="S13" s="147" t="s">
        <v>1372</v>
      </c>
      <c r="T13" s="148" t="s">
        <v>1373</v>
      </c>
      <c r="U13" s="147" t="s">
        <v>1374</v>
      </c>
      <c r="W13" s="154"/>
    </row>
    <row r="14" spans="1:23" ht="13.8" x14ac:dyDescent="0.25">
      <c r="A14" s="125" t="str">
        <f>A4</f>
        <v>T13305</v>
      </c>
      <c r="B14" s="144" t="str">
        <f>VLOOKUP($A14,Burn,7,FALSE)</f>
        <v>M1A2</v>
      </c>
      <c r="C14" s="126">
        <f>C4</f>
        <v>14</v>
      </c>
      <c r="D14" s="126">
        <f>VLOOKUP($A14,Burn,28,FALSE)</f>
        <v>436</v>
      </c>
      <c r="E14" s="150">
        <f>IF(VLOOKUP($A14,Burn,16,FALSE)=0,VLOOKUP($A14,Burn,16,FALSE),VLOOKUP($A14,Burn,12,FALSE))</f>
        <v>56.909661732569809</v>
      </c>
      <c r="F14" s="152" t="str">
        <f>(D14*C14)&amp;" gal"</f>
        <v>6104 gal</v>
      </c>
      <c r="G14" s="138">
        <f>D14-E14</f>
        <v>379.09033826743018</v>
      </c>
      <c r="H14" s="133">
        <f>G14-$E14</f>
        <v>322.18067653486037</v>
      </c>
      <c r="I14" s="133">
        <f t="shared" ref="I14:U14" si="6">H14-$E14</f>
        <v>265.27101480229055</v>
      </c>
      <c r="J14" s="133">
        <f t="shared" si="6"/>
        <v>208.36135306972074</v>
      </c>
      <c r="K14" s="133">
        <f t="shared" si="6"/>
        <v>151.45169133715092</v>
      </c>
      <c r="L14" s="133">
        <f t="shared" si="6"/>
        <v>94.542029604581103</v>
      </c>
      <c r="M14" s="133">
        <f t="shared" si="6"/>
        <v>37.632367872011294</v>
      </c>
      <c r="N14" s="133">
        <f t="shared" si="6"/>
        <v>-19.277293860558515</v>
      </c>
      <c r="O14" s="133">
        <f t="shared" si="6"/>
        <v>-76.186955593128317</v>
      </c>
      <c r="P14" s="133">
        <f t="shared" si="6"/>
        <v>-133.09661732569813</v>
      </c>
      <c r="Q14" s="133">
        <f t="shared" si="6"/>
        <v>-190.00627905826795</v>
      </c>
      <c r="R14" s="133">
        <f t="shared" si="6"/>
        <v>-246.91594079083777</v>
      </c>
      <c r="S14" s="133">
        <f t="shared" si="6"/>
        <v>-303.82560252340755</v>
      </c>
      <c r="T14" s="133">
        <f t="shared" si="6"/>
        <v>-360.73526425597737</v>
      </c>
      <c r="U14" s="134">
        <f t="shared" si="6"/>
        <v>-417.64492598854719</v>
      </c>
      <c r="V14" s="153">
        <f>(D14-J14)*C14</f>
        <v>3186.9410570239097</v>
      </c>
      <c r="W14" s="154">
        <f>(D14-N14)*C14</f>
        <v>6373.8821140478194</v>
      </c>
    </row>
    <row r="15" spans="1:23" ht="14.4" thickBot="1" x14ac:dyDescent="0.3">
      <c r="A15" s="129"/>
      <c r="B15" s="145"/>
      <c r="C15" s="128"/>
      <c r="D15" s="142" t="str">
        <f>ROUNDUP((D14/E14)*28.1,0)&amp;"mi"</f>
        <v>216mi</v>
      </c>
      <c r="E15" s="151"/>
      <c r="F15" s="128"/>
      <c r="G15" s="139">
        <f>G14/$D14</f>
        <v>0.86947325290694999</v>
      </c>
      <c r="H15" s="131">
        <f>IF(H14/$D14&gt;0,H14/$D14,)</f>
        <v>0.73894650581389998</v>
      </c>
      <c r="I15" s="131">
        <f t="shared" ref="I15:U15" si="7">IF(I14/$D14&gt;0,I14/$D14,)</f>
        <v>0.60841975872084986</v>
      </c>
      <c r="J15" s="131">
        <f t="shared" si="7"/>
        <v>0.47789301162779985</v>
      </c>
      <c r="K15" s="131">
        <f t="shared" si="7"/>
        <v>0.34736626453474984</v>
      </c>
      <c r="L15" s="131">
        <f t="shared" si="7"/>
        <v>0.21683951744169977</v>
      </c>
      <c r="M15" s="131">
        <f t="shared" si="7"/>
        <v>8.6312770348649759E-2</v>
      </c>
      <c r="N15" s="131">
        <f t="shared" si="7"/>
        <v>0</v>
      </c>
      <c r="O15" s="131">
        <f t="shared" si="7"/>
        <v>0</v>
      </c>
      <c r="P15" s="131">
        <f t="shared" si="7"/>
        <v>0</v>
      </c>
      <c r="Q15" s="131">
        <f t="shared" si="7"/>
        <v>0</v>
      </c>
      <c r="R15" s="131">
        <f t="shared" si="7"/>
        <v>0</v>
      </c>
      <c r="S15" s="131">
        <f t="shared" si="7"/>
        <v>0</v>
      </c>
      <c r="T15" s="131">
        <f t="shared" si="7"/>
        <v>0</v>
      </c>
      <c r="U15" s="177">
        <f t="shared" si="7"/>
        <v>0</v>
      </c>
      <c r="W15" s="154"/>
    </row>
    <row r="16" spans="1:23" ht="13.8" x14ac:dyDescent="0.25">
      <c r="A16" s="125" t="str">
        <f>A6</f>
        <v>F60564</v>
      </c>
      <c r="B16" s="144" t="str">
        <f>VLOOKUP($A16,Burn,7,FALSE)</f>
        <v>M2A3</v>
      </c>
      <c r="C16" s="126">
        <f>C6</f>
        <v>0</v>
      </c>
      <c r="D16" s="126">
        <f>VLOOKUP(A16,Burn,28,FALSE)</f>
        <v>175</v>
      </c>
      <c r="E16" s="150">
        <f>IF(VLOOKUP($A16,Burn,16,FALSE)=0,VLOOKUP($A16,Burn,16,FALSE),VLOOKUP($A16,Burn,12,FALSE))</f>
        <v>22.267832491346397</v>
      </c>
      <c r="F16" s="152" t="str">
        <f>(D16*C16)&amp;" gal"</f>
        <v>0 gal</v>
      </c>
      <c r="G16" s="178">
        <f>D16-E16</f>
        <v>152.73216750865362</v>
      </c>
      <c r="H16" s="136">
        <f t="shared" ref="H16:U16" si="8">G16-$E16</f>
        <v>130.46433501730723</v>
      </c>
      <c r="I16" s="136">
        <f t="shared" si="8"/>
        <v>108.19650252596084</v>
      </c>
      <c r="J16" s="136">
        <f t="shared" si="8"/>
        <v>85.928670034614441</v>
      </c>
      <c r="K16" s="136">
        <f t="shared" si="8"/>
        <v>63.660837543268045</v>
      </c>
      <c r="L16" s="136">
        <f t="shared" si="8"/>
        <v>41.393005051921648</v>
      </c>
      <c r="M16" s="136">
        <f t="shared" si="8"/>
        <v>19.125172560575251</v>
      </c>
      <c r="N16" s="136">
        <f t="shared" si="8"/>
        <v>-3.1426599307711456</v>
      </c>
      <c r="O16" s="136">
        <f t="shared" si="8"/>
        <v>-25.410492422117542</v>
      </c>
      <c r="P16" s="136">
        <f t="shared" si="8"/>
        <v>-47.678324913463939</v>
      </c>
      <c r="Q16" s="136">
        <f t="shared" si="8"/>
        <v>-69.946157404810336</v>
      </c>
      <c r="R16" s="136">
        <f t="shared" si="8"/>
        <v>-92.213989896156733</v>
      </c>
      <c r="S16" s="136">
        <f t="shared" si="8"/>
        <v>-114.48182238750313</v>
      </c>
      <c r="T16" s="136">
        <f t="shared" si="8"/>
        <v>-136.74965487884953</v>
      </c>
      <c r="U16" s="137">
        <f t="shared" si="8"/>
        <v>-159.01748737019591</v>
      </c>
      <c r="V16" s="153">
        <f>(D16-J16)*C16</f>
        <v>0</v>
      </c>
      <c r="W16" s="154">
        <f>(D16-N16)*C16</f>
        <v>0</v>
      </c>
    </row>
    <row r="17" spans="1:23" ht="14.4" thickBot="1" x14ac:dyDescent="0.3">
      <c r="A17" s="129"/>
      <c r="B17" s="145"/>
      <c r="C17" s="128"/>
      <c r="D17" s="142" t="str">
        <f>ROUNDUP((D16/E16)*28.1,0)&amp;"mi"</f>
        <v>221mi</v>
      </c>
      <c r="E17" s="151"/>
      <c r="F17" s="128"/>
      <c r="G17" s="139">
        <f>G16/$D16</f>
        <v>0.87275524290659212</v>
      </c>
      <c r="H17" s="131">
        <f>IF(H16/$D16&gt;0,H16/$D16,)</f>
        <v>0.74551048581318424</v>
      </c>
      <c r="I17" s="131">
        <f t="shared" ref="I17:U17" si="9">IF(I16/$D16&gt;0,I16/$D16,)</f>
        <v>0.61826572871977625</v>
      </c>
      <c r="J17" s="131">
        <f t="shared" si="9"/>
        <v>0.49102097162636826</v>
      </c>
      <c r="K17" s="131">
        <f t="shared" si="9"/>
        <v>0.36377621453296027</v>
      </c>
      <c r="L17" s="131">
        <f t="shared" si="9"/>
        <v>0.23653145743955228</v>
      </c>
      <c r="M17" s="131">
        <f t="shared" si="9"/>
        <v>0.10928670034614429</v>
      </c>
      <c r="N17" s="131">
        <f t="shared" si="9"/>
        <v>0</v>
      </c>
      <c r="O17" s="131">
        <f t="shared" si="9"/>
        <v>0</v>
      </c>
      <c r="P17" s="131">
        <f t="shared" si="9"/>
        <v>0</v>
      </c>
      <c r="Q17" s="131">
        <f t="shared" si="9"/>
        <v>0</v>
      </c>
      <c r="R17" s="131">
        <f t="shared" si="9"/>
        <v>0</v>
      </c>
      <c r="S17" s="131">
        <f t="shared" si="9"/>
        <v>0</v>
      </c>
      <c r="T17" s="131">
        <f t="shared" si="9"/>
        <v>0</v>
      </c>
      <c r="U17" s="177">
        <f t="shared" si="9"/>
        <v>0</v>
      </c>
      <c r="W17" s="154"/>
    </row>
    <row r="18" spans="1:23" ht="13.8" x14ac:dyDescent="0.25">
      <c r="A18" s="125" t="str">
        <f>A8</f>
        <v>R50885</v>
      </c>
      <c r="B18" s="144" t="str">
        <f>VLOOKUP($A18,Burn,7,FALSE)</f>
        <v>M88A2</v>
      </c>
      <c r="C18" s="126">
        <f>C8</f>
        <v>1</v>
      </c>
      <c r="D18" s="126">
        <f>VLOOKUP(A18,Burn,28,FALSE)</f>
        <v>400</v>
      </c>
      <c r="E18" s="150">
        <f>IF(VLOOKUP($A18,Burn,16,FALSE)=0,VLOOKUP($A18,Burn,16,FALSE),VLOOKUP($A18,Burn,12,FALSE))</f>
        <v>46.179760829408067</v>
      </c>
      <c r="F18" s="152" t="str">
        <f>(D18*C18)&amp;" gal"</f>
        <v>400 gal</v>
      </c>
      <c r="G18" s="138">
        <f>D18-E18</f>
        <v>353.82023917059195</v>
      </c>
      <c r="H18" s="133">
        <f t="shared" ref="H18:U18" si="10">G18-$E18</f>
        <v>307.64047834118389</v>
      </c>
      <c r="I18" s="133">
        <f t="shared" si="10"/>
        <v>261.46071751177584</v>
      </c>
      <c r="J18" s="133">
        <f t="shared" si="10"/>
        <v>215.28095668236779</v>
      </c>
      <c r="K18" s="133">
        <f t="shared" si="10"/>
        <v>169.10119585295973</v>
      </c>
      <c r="L18" s="133">
        <f t="shared" si="10"/>
        <v>122.92143502355167</v>
      </c>
      <c r="M18" s="133">
        <f t="shared" si="10"/>
        <v>76.741674194143599</v>
      </c>
      <c r="N18" s="133">
        <f t="shared" si="10"/>
        <v>30.561913364735531</v>
      </c>
      <c r="O18" s="133">
        <f t="shared" si="10"/>
        <v>-15.617847464672536</v>
      </c>
      <c r="P18" s="133">
        <f t="shared" si="10"/>
        <v>-61.797608294080604</v>
      </c>
      <c r="Q18" s="133">
        <f t="shared" si="10"/>
        <v>-107.97736912348867</v>
      </c>
      <c r="R18" s="133">
        <f t="shared" si="10"/>
        <v>-154.15712995289675</v>
      </c>
      <c r="S18" s="133">
        <f t="shared" si="10"/>
        <v>-200.33689078230481</v>
      </c>
      <c r="T18" s="133">
        <f t="shared" si="10"/>
        <v>-246.51665161171286</v>
      </c>
      <c r="U18" s="134">
        <f t="shared" si="10"/>
        <v>-292.69641244112091</v>
      </c>
      <c r="V18" s="153">
        <f>(D18-J18)*C18</f>
        <v>184.71904331763221</v>
      </c>
      <c r="W18" s="154">
        <f>(D18-N18)*C18</f>
        <v>369.43808663526448</v>
      </c>
    </row>
    <row r="19" spans="1:23" ht="14.4" thickBot="1" x14ac:dyDescent="0.3">
      <c r="A19" s="129"/>
      <c r="B19" s="145"/>
      <c r="C19" s="128"/>
      <c r="D19" s="142" t="str">
        <f>ROUNDUP((D18/E18)*28.1,0)&amp;"mi"</f>
        <v>244mi</v>
      </c>
      <c r="E19" s="151"/>
      <c r="F19" s="128"/>
      <c r="G19" s="139">
        <f>G18/$D18</f>
        <v>0.88455059792647983</v>
      </c>
      <c r="H19" s="131">
        <f>IF(H18/$D18&gt;0,H18/$D18,)</f>
        <v>0.76910119585295977</v>
      </c>
      <c r="I19" s="131">
        <f t="shared" ref="I19:U19" si="11">IF(I18/$D18&gt;0,I18/$D18,)</f>
        <v>0.6536517937794396</v>
      </c>
      <c r="J19" s="131">
        <f t="shared" si="11"/>
        <v>0.53820239170591944</v>
      </c>
      <c r="K19" s="131">
        <f t="shared" si="11"/>
        <v>0.42275298963239932</v>
      </c>
      <c r="L19" s="131">
        <f t="shared" si="11"/>
        <v>0.30730358755887915</v>
      </c>
      <c r="M19" s="131">
        <f t="shared" si="11"/>
        <v>0.19185418548535899</v>
      </c>
      <c r="N19" s="131">
        <f t="shared" si="11"/>
        <v>7.6404783411838831E-2</v>
      </c>
      <c r="O19" s="131">
        <f t="shared" si="11"/>
        <v>0</v>
      </c>
      <c r="P19" s="131">
        <f t="shared" si="11"/>
        <v>0</v>
      </c>
      <c r="Q19" s="131">
        <f t="shared" si="11"/>
        <v>0</v>
      </c>
      <c r="R19" s="131">
        <f t="shared" si="11"/>
        <v>0</v>
      </c>
      <c r="S19" s="131">
        <f t="shared" si="11"/>
        <v>0</v>
      </c>
      <c r="T19" s="131">
        <f t="shared" si="11"/>
        <v>0</v>
      </c>
      <c r="U19" s="177">
        <f t="shared" si="11"/>
        <v>0</v>
      </c>
      <c r="W19" s="154"/>
    </row>
    <row r="20" spans="1:23" ht="13.8" x14ac:dyDescent="0.25">
      <c r="A20" s="125" t="str">
        <f>A10</f>
        <v>T61630</v>
      </c>
      <c r="B20" s="144" t="str">
        <f>VLOOKUP($A20,Burn,7,FALSE)</f>
        <v>M1113</v>
      </c>
      <c r="C20" s="126">
        <f>C10</f>
        <v>1</v>
      </c>
      <c r="D20" s="126">
        <f>VLOOKUP(A20,Burn,28,FALSE)</f>
        <v>25.7</v>
      </c>
      <c r="E20" s="150">
        <f>IF(VLOOKUP($A20,Burn,16,FALSE)=0,VLOOKUP($A20,Burn,16,FALSE),VLOOKUP($A20,Burn,12,FALSE))</f>
        <v>3.1239242380981294</v>
      </c>
      <c r="F20" s="152" t="str">
        <f>(D20*C20)&amp;" gal"</f>
        <v>25.7 gal</v>
      </c>
      <c r="G20" s="138">
        <f>D20-E20</f>
        <v>22.576075761901869</v>
      </c>
      <c r="H20" s="133">
        <f t="shared" ref="H20:U20" si="12">G20-$E20</f>
        <v>19.452151523803739</v>
      </c>
      <c r="I20" s="133">
        <f t="shared" si="12"/>
        <v>16.328227285705609</v>
      </c>
      <c r="J20" s="133">
        <f t="shared" si="12"/>
        <v>13.204303047607478</v>
      </c>
      <c r="K20" s="133">
        <f t="shared" si="12"/>
        <v>10.080378809509348</v>
      </c>
      <c r="L20" s="133">
        <f t="shared" si="12"/>
        <v>6.9564545714112187</v>
      </c>
      <c r="M20" s="133">
        <f t="shared" si="12"/>
        <v>3.8325303333130893</v>
      </c>
      <c r="N20" s="133">
        <f t="shared" si="12"/>
        <v>0.70860609521495999</v>
      </c>
      <c r="O20" s="133">
        <f t="shared" si="12"/>
        <v>-2.4153181428831694</v>
      </c>
      <c r="P20" s="133">
        <f t="shared" si="12"/>
        <v>-5.5392423809812987</v>
      </c>
      <c r="Q20" s="133">
        <f t="shared" si="12"/>
        <v>-8.6631666190794281</v>
      </c>
      <c r="R20" s="133">
        <f t="shared" si="12"/>
        <v>-11.787090857177557</v>
      </c>
      <c r="S20" s="133">
        <f t="shared" si="12"/>
        <v>-14.911015095275687</v>
      </c>
      <c r="T20" s="133">
        <f t="shared" si="12"/>
        <v>-18.034939333373817</v>
      </c>
      <c r="U20" s="134">
        <f t="shared" si="12"/>
        <v>-21.158863571471947</v>
      </c>
      <c r="V20" s="153">
        <f>(D20-J20)*C20</f>
        <v>12.495696952392521</v>
      </c>
      <c r="W20" s="154">
        <f>(D20-N20)*C20</f>
        <v>24.991393904785038</v>
      </c>
    </row>
    <row r="21" spans="1:23" ht="14.4" thickBot="1" x14ac:dyDescent="0.3">
      <c r="A21" s="127"/>
      <c r="B21" s="145"/>
      <c r="C21" s="128"/>
      <c r="D21" s="142" t="str">
        <f>ROUNDUP((D20/E20)*28.1,0)&amp;"mi"</f>
        <v>232mi</v>
      </c>
      <c r="E21" s="151"/>
      <c r="F21" s="128"/>
      <c r="G21" s="139">
        <f>G20/$D20</f>
        <v>0.87844652770046183</v>
      </c>
      <c r="H21" s="131">
        <f>IF(H20/$D20&gt;0,H20/$D20,)</f>
        <v>0.75689305540092366</v>
      </c>
      <c r="I21" s="131">
        <f t="shared" ref="I21:U21" si="13">IF(I20/$D20&gt;0,I20/$D20,)</f>
        <v>0.63533958310138561</v>
      </c>
      <c r="J21" s="131">
        <f t="shared" si="13"/>
        <v>0.51378611080184744</v>
      </c>
      <c r="K21" s="131">
        <f t="shared" si="13"/>
        <v>0.39223263850230927</v>
      </c>
      <c r="L21" s="131">
        <f t="shared" si="13"/>
        <v>0.27067916620277116</v>
      </c>
      <c r="M21" s="131">
        <f t="shared" si="13"/>
        <v>0.14912569390323305</v>
      </c>
      <c r="N21" s="131">
        <f t="shared" si="13"/>
        <v>2.7572221603694942E-2</v>
      </c>
      <c r="O21" s="131">
        <f t="shared" si="13"/>
        <v>0</v>
      </c>
      <c r="P21" s="131">
        <f t="shared" si="13"/>
        <v>0</v>
      </c>
      <c r="Q21" s="131">
        <f t="shared" si="13"/>
        <v>0</v>
      </c>
      <c r="R21" s="131">
        <f t="shared" si="13"/>
        <v>0</v>
      </c>
      <c r="S21" s="131">
        <f t="shared" si="13"/>
        <v>0</v>
      </c>
      <c r="T21" s="131">
        <f t="shared" si="13"/>
        <v>0</v>
      </c>
      <c r="U21" s="177">
        <f t="shared" si="13"/>
        <v>0</v>
      </c>
      <c r="W21" s="154"/>
    </row>
    <row r="22" spans="1:23" ht="14.4" thickBot="1" x14ac:dyDescent="0.3">
      <c r="B22" s="146"/>
      <c r="E22" s="1" t="s">
        <v>1359</v>
      </c>
      <c r="F22" s="1" t="s">
        <v>1380</v>
      </c>
      <c r="W22" s="154"/>
    </row>
    <row r="23" spans="1:23" ht="14.4" thickBot="1" x14ac:dyDescent="0.3">
      <c r="A23" s="1" t="s">
        <v>0</v>
      </c>
      <c r="B23" s="146"/>
      <c r="C23" s="1" t="s">
        <v>1357</v>
      </c>
      <c r="D23" s="1" t="s">
        <v>1358</v>
      </c>
      <c r="E23" s="149" t="s">
        <v>1378</v>
      </c>
      <c r="F23" s="1" t="s">
        <v>1375</v>
      </c>
      <c r="G23" s="147" t="s">
        <v>1360</v>
      </c>
      <c r="H23" s="148" t="s">
        <v>1361</v>
      </c>
      <c r="I23" s="147" t="s">
        <v>1362</v>
      </c>
      <c r="J23" s="148" t="s">
        <v>1363</v>
      </c>
      <c r="K23" s="147" t="s">
        <v>1364</v>
      </c>
      <c r="L23" s="148" t="s">
        <v>1365</v>
      </c>
      <c r="M23" s="147" t="s">
        <v>1366</v>
      </c>
      <c r="N23" s="148" t="s">
        <v>1367</v>
      </c>
      <c r="O23" s="147" t="s">
        <v>1368</v>
      </c>
      <c r="P23" s="148" t="s">
        <v>1369</v>
      </c>
      <c r="Q23" s="147" t="s">
        <v>1370</v>
      </c>
      <c r="R23" s="148" t="s">
        <v>1371</v>
      </c>
      <c r="S23" s="147" t="s">
        <v>1372</v>
      </c>
      <c r="T23" s="148" t="s">
        <v>1373</v>
      </c>
      <c r="U23" s="147" t="s">
        <v>1374</v>
      </c>
      <c r="W23" s="154"/>
    </row>
    <row r="24" spans="1:23" ht="13.8" x14ac:dyDescent="0.25">
      <c r="A24" s="125" t="str">
        <f>A4</f>
        <v>T13305</v>
      </c>
      <c r="B24" s="144" t="str">
        <f>VLOOKUP($A24,Burn,7,FALSE)</f>
        <v>M1A2</v>
      </c>
      <c r="C24" s="126">
        <f>C4</f>
        <v>14</v>
      </c>
      <c r="D24" s="126">
        <f>VLOOKUP($A24,Burn,28,FALSE)</f>
        <v>436</v>
      </c>
      <c r="E24" s="150">
        <f>IF(VLOOKUP($A24,Burn,18,FALSE)=0,VLOOKUP($A24,Burn,18,FALSE),VLOOKUP($A24,Burn,14,FALSE))</f>
        <v>38.961027364239499</v>
      </c>
      <c r="F24" s="152" t="str">
        <f>(D24*C24)&amp;" gal"</f>
        <v>6104 gal</v>
      </c>
      <c r="G24" s="138">
        <f>D24-E24</f>
        <v>397.0389726357605</v>
      </c>
      <c r="H24" s="133">
        <f>G24-$E24</f>
        <v>358.077945271521</v>
      </c>
      <c r="I24" s="133">
        <f t="shared" ref="I24:U24" si="14">H24-$E24</f>
        <v>319.1169179072815</v>
      </c>
      <c r="J24" s="133">
        <f t="shared" si="14"/>
        <v>280.15589054304201</v>
      </c>
      <c r="K24" s="133">
        <f t="shared" si="14"/>
        <v>241.19486317880251</v>
      </c>
      <c r="L24" s="133">
        <f t="shared" si="14"/>
        <v>202.23383581456301</v>
      </c>
      <c r="M24" s="133">
        <f t="shared" si="14"/>
        <v>163.27280845032351</v>
      </c>
      <c r="N24" s="133">
        <f t="shared" si="14"/>
        <v>124.31178108608401</v>
      </c>
      <c r="O24" s="133">
        <f t="shared" si="14"/>
        <v>85.350753721844512</v>
      </c>
      <c r="P24" s="133">
        <f t="shared" si="14"/>
        <v>46.389726357605014</v>
      </c>
      <c r="Q24" s="133">
        <f t="shared" si="14"/>
        <v>7.428698993365515</v>
      </c>
      <c r="R24" s="133">
        <f t="shared" si="14"/>
        <v>-31.532328370873984</v>
      </c>
      <c r="S24" s="133">
        <f t="shared" si="14"/>
        <v>-70.493355735113482</v>
      </c>
      <c r="T24" s="133">
        <f t="shared" si="14"/>
        <v>-109.45438309935298</v>
      </c>
      <c r="U24" s="134">
        <f t="shared" si="14"/>
        <v>-148.41541046359248</v>
      </c>
      <c r="V24" s="153">
        <f>(D24-J24)*C24</f>
        <v>2181.8175323974119</v>
      </c>
      <c r="W24" s="154">
        <f>(D24-N24)*C24</f>
        <v>4363.6350647948238</v>
      </c>
    </row>
    <row r="25" spans="1:23" ht="14.4" thickBot="1" x14ac:dyDescent="0.3">
      <c r="A25" s="129"/>
      <c r="B25" s="145"/>
      <c r="C25" s="128"/>
      <c r="D25" s="142" t="str">
        <f>ROUNDUP((D24/E24)*12.9,0)&amp;"mi"</f>
        <v>145mi</v>
      </c>
      <c r="E25" s="151"/>
      <c r="F25" s="128"/>
      <c r="G25" s="139">
        <f>G24/$D24</f>
        <v>0.91063984549486354</v>
      </c>
      <c r="H25" s="131">
        <f>IF(H24/$D24&gt;0,H24/$D24,)</f>
        <v>0.82127969098972708</v>
      </c>
      <c r="I25" s="131">
        <f t="shared" ref="I25:U25" si="15">IF(I24/$D24&gt;0,I24/$D24,)</f>
        <v>0.73191953648459063</v>
      </c>
      <c r="J25" s="131">
        <f t="shared" si="15"/>
        <v>0.64255938197945417</v>
      </c>
      <c r="K25" s="131">
        <f t="shared" si="15"/>
        <v>0.55319922747431771</v>
      </c>
      <c r="L25" s="131">
        <f t="shared" si="15"/>
        <v>0.4638390729691812</v>
      </c>
      <c r="M25" s="131">
        <f t="shared" si="15"/>
        <v>0.37447891846404474</v>
      </c>
      <c r="N25" s="131">
        <f t="shared" si="15"/>
        <v>0.28511876395890828</v>
      </c>
      <c r="O25" s="131">
        <f t="shared" si="15"/>
        <v>0.19575860945377183</v>
      </c>
      <c r="P25" s="131">
        <f t="shared" si="15"/>
        <v>0.10639845494863535</v>
      </c>
      <c r="Q25" s="131">
        <f t="shared" si="15"/>
        <v>1.7038300443498886E-2</v>
      </c>
      <c r="R25" s="131">
        <f t="shared" si="15"/>
        <v>0</v>
      </c>
      <c r="S25" s="131">
        <f t="shared" si="15"/>
        <v>0</v>
      </c>
      <c r="T25" s="131">
        <f t="shared" si="15"/>
        <v>0</v>
      </c>
      <c r="U25" s="177">
        <f t="shared" si="15"/>
        <v>0</v>
      </c>
      <c r="W25" s="154"/>
    </row>
    <row r="26" spans="1:23" ht="13.8" x14ac:dyDescent="0.25">
      <c r="A26" s="125" t="str">
        <f>A6</f>
        <v>F60564</v>
      </c>
      <c r="B26" s="144" t="str">
        <f>VLOOKUP($A26,Burn,7,FALSE)</f>
        <v>M2A3</v>
      </c>
      <c r="C26" s="126">
        <f>C6</f>
        <v>0</v>
      </c>
      <c r="D26" s="126">
        <f>VLOOKUP(A26,Burn,28,FALSE)</f>
        <v>175</v>
      </c>
      <c r="E26" s="150">
        <f>IF(VLOOKUP($A26,Burn,18,FALSE)=0,VLOOKUP($A26,Burn,18,FALSE),VLOOKUP($A26,Burn,14,FALSE))</f>
        <v>12.295461979581756</v>
      </c>
      <c r="F26" s="152" t="str">
        <f>(D26*C26)&amp;" gal"</f>
        <v>0 gal</v>
      </c>
      <c r="G26" s="178">
        <f>D26-E26</f>
        <v>162.70453802041825</v>
      </c>
      <c r="H26" s="136">
        <f t="shared" ref="H26:U26" si="16">G26-$E26</f>
        <v>150.40907604083651</v>
      </c>
      <c r="I26" s="136">
        <f t="shared" si="16"/>
        <v>138.11361406125476</v>
      </c>
      <c r="J26" s="136">
        <f t="shared" si="16"/>
        <v>125.81815208167301</v>
      </c>
      <c r="K26" s="136">
        <f t="shared" si="16"/>
        <v>113.52269010209125</v>
      </c>
      <c r="L26" s="136">
        <f t="shared" si="16"/>
        <v>101.22722812250949</v>
      </c>
      <c r="M26" s="136">
        <f t="shared" si="16"/>
        <v>88.931766142927728</v>
      </c>
      <c r="N26" s="136">
        <f t="shared" si="16"/>
        <v>76.636304163345969</v>
      </c>
      <c r="O26" s="136">
        <f t="shared" si="16"/>
        <v>64.340842183764209</v>
      </c>
      <c r="P26" s="136">
        <f t="shared" si="16"/>
        <v>52.04538020418245</v>
      </c>
      <c r="Q26" s="136">
        <f t="shared" si="16"/>
        <v>39.749918224600691</v>
      </c>
      <c r="R26" s="136">
        <f t="shared" si="16"/>
        <v>27.454456245018935</v>
      </c>
      <c r="S26" s="136">
        <f t="shared" si="16"/>
        <v>15.15899426543718</v>
      </c>
      <c r="T26" s="136">
        <f t="shared" si="16"/>
        <v>2.863532285855424</v>
      </c>
      <c r="U26" s="137">
        <f t="shared" si="16"/>
        <v>-9.4319296937263317</v>
      </c>
      <c r="V26" s="153">
        <f>(D26-J26)*C26</f>
        <v>0</v>
      </c>
      <c r="W26" s="154">
        <f>(D26-N26)*C26</f>
        <v>0</v>
      </c>
    </row>
    <row r="27" spans="1:23" ht="14.4" thickBot="1" x14ac:dyDescent="0.3">
      <c r="A27" s="129"/>
      <c r="B27" s="145"/>
      <c r="C27" s="128"/>
      <c r="D27" s="142" t="str">
        <f>ROUNDUP((D26/E26)*12.9,0)&amp;"mi"</f>
        <v>184mi</v>
      </c>
      <c r="E27" s="151"/>
      <c r="F27" s="128"/>
      <c r="G27" s="139">
        <f>G26/$D26</f>
        <v>0.92974021725953293</v>
      </c>
      <c r="H27" s="131">
        <f>IF(H26/$D26&gt;0,H26/$D26,)</f>
        <v>0.85948043451906575</v>
      </c>
      <c r="I27" s="131">
        <f t="shared" ref="I27:U27" si="17">IF(I26/$D26&gt;0,I26/$D26,)</f>
        <v>0.78922065177859868</v>
      </c>
      <c r="J27" s="131">
        <f t="shared" si="17"/>
        <v>0.7189608690381315</v>
      </c>
      <c r="K27" s="131">
        <f t="shared" si="17"/>
        <v>0.64870108629766432</v>
      </c>
      <c r="L27" s="131">
        <f t="shared" si="17"/>
        <v>0.57844130355719703</v>
      </c>
      <c r="M27" s="131">
        <f t="shared" si="17"/>
        <v>0.50818152081672985</v>
      </c>
      <c r="N27" s="131">
        <f t="shared" si="17"/>
        <v>0.43792173807626267</v>
      </c>
      <c r="O27" s="131">
        <f t="shared" si="17"/>
        <v>0.36766195533579549</v>
      </c>
      <c r="P27" s="131">
        <f t="shared" si="17"/>
        <v>0.29740217259532831</v>
      </c>
      <c r="Q27" s="131">
        <f t="shared" si="17"/>
        <v>0.2271423898548611</v>
      </c>
      <c r="R27" s="131">
        <f t="shared" si="17"/>
        <v>0.15688260711439392</v>
      </c>
      <c r="S27" s="131">
        <f t="shared" si="17"/>
        <v>8.6622824373926738E-2</v>
      </c>
      <c r="T27" s="131">
        <f t="shared" si="17"/>
        <v>1.6363041633459564E-2</v>
      </c>
      <c r="U27" s="177">
        <f t="shared" si="17"/>
        <v>0</v>
      </c>
      <c r="W27" s="154"/>
    </row>
    <row r="28" spans="1:23" ht="13.8" x14ac:dyDescent="0.25">
      <c r="A28" s="125" t="str">
        <f>A8</f>
        <v>R50885</v>
      </c>
      <c r="B28" s="144" t="str">
        <f>VLOOKUP($A28,Burn,7,FALSE)</f>
        <v>M88A2</v>
      </c>
      <c r="C28" s="126">
        <f>C8</f>
        <v>1</v>
      </c>
      <c r="D28" s="126">
        <f>VLOOKUP(A28,Burn,28,FALSE)</f>
        <v>400</v>
      </c>
      <c r="E28" s="150">
        <f>IF(VLOOKUP($A28,Burn,18,FALSE)=0,VLOOKUP($A28,Burn,18,FALSE),VLOOKUP($A28,Burn,14,FALSE))</f>
        <v>21.065805791103127</v>
      </c>
      <c r="F28" s="152" t="str">
        <f>(D28*C28)&amp;" gal"</f>
        <v>400 gal</v>
      </c>
      <c r="G28" s="138">
        <f>D28-E28</f>
        <v>378.93419420889688</v>
      </c>
      <c r="H28" s="133">
        <f t="shared" ref="H28:U28" si="18">G28-$E28</f>
        <v>357.86838841779377</v>
      </c>
      <c r="I28" s="133">
        <f t="shared" si="18"/>
        <v>336.80258262669065</v>
      </c>
      <c r="J28" s="133">
        <f t="shared" si="18"/>
        <v>315.73677683558753</v>
      </c>
      <c r="K28" s="133">
        <f t="shared" si="18"/>
        <v>294.67097104448442</v>
      </c>
      <c r="L28" s="133">
        <f t="shared" si="18"/>
        <v>273.6051652533813</v>
      </c>
      <c r="M28" s="133">
        <f t="shared" si="18"/>
        <v>252.53935946227818</v>
      </c>
      <c r="N28" s="133">
        <f t="shared" si="18"/>
        <v>231.47355367117507</v>
      </c>
      <c r="O28" s="133">
        <f t="shared" si="18"/>
        <v>210.40774788007195</v>
      </c>
      <c r="P28" s="133">
        <f t="shared" si="18"/>
        <v>189.34194208896884</v>
      </c>
      <c r="Q28" s="133">
        <f t="shared" si="18"/>
        <v>168.27613629786572</v>
      </c>
      <c r="R28" s="133">
        <f t="shared" si="18"/>
        <v>147.2103305067626</v>
      </c>
      <c r="S28" s="133">
        <f t="shared" si="18"/>
        <v>126.14452471565947</v>
      </c>
      <c r="T28" s="133">
        <f t="shared" si="18"/>
        <v>105.07871892455634</v>
      </c>
      <c r="U28" s="134">
        <f t="shared" si="18"/>
        <v>84.01291313345321</v>
      </c>
      <c r="V28" s="153">
        <f>(D28-J28)*C28</f>
        <v>84.263223164412466</v>
      </c>
      <c r="W28" s="154">
        <f>(D28-N28)*C28</f>
        <v>168.52644632882493</v>
      </c>
    </row>
    <row r="29" spans="1:23" ht="14.4" thickBot="1" x14ac:dyDescent="0.3">
      <c r="A29" s="129"/>
      <c r="B29" s="145"/>
      <c r="C29" s="128"/>
      <c r="D29" s="142" t="str">
        <f>ROUNDUP((D28/E28)*12.9,0)&amp;"mi"</f>
        <v>245mi</v>
      </c>
      <c r="E29" s="151"/>
      <c r="F29" s="128"/>
      <c r="G29" s="139">
        <f>G28/$D28</f>
        <v>0.94733548552224223</v>
      </c>
      <c r="H29" s="131">
        <f>IF(H28/$D28&gt;0,H28/$D28,)</f>
        <v>0.89467097104448445</v>
      </c>
      <c r="I29" s="131">
        <f t="shared" ref="I29:U29" si="19">IF(I28/$D28&gt;0,I28/$D28,)</f>
        <v>0.84200645656672668</v>
      </c>
      <c r="J29" s="131">
        <f t="shared" si="19"/>
        <v>0.7893419420889688</v>
      </c>
      <c r="K29" s="131">
        <f t="shared" si="19"/>
        <v>0.73667742761121102</v>
      </c>
      <c r="L29" s="131">
        <f t="shared" si="19"/>
        <v>0.68401291313345325</v>
      </c>
      <c r="M29" s="131">
        <f t="shared" si="19"/>
        <v>0.63134839865569548</v>
      </c>
      <c r="N29" s="131">
        <f t="shared" si="19"/>
        <v>0.5786838841779377</v>
      </c>
      <c r="O29" s="131">
        <f t="shared" si="19"/>
        <v>0.52601936970017993</v>
      </c>
      <c r="P29" s="131">
        <f t="shared" si="19"/>
        <v>0.4733548552224221</v>
      </c>
      <c r="Q29" s="131">
        <f t="shared" si="19"/>
        <v>0.42069034074466427</v>
      </c>
      <c r="R29" s="131">
        <f t="shared" si="19"/>
        <v>0.3680258262669065</v>
      </c>
      <c r="S29" s="131">
        <f t="shared" si="19"/>
        <v>0.31536131178914867</v>
      </c>
      <c r="T29" s="131">
        <f t="shared" si="19"/>
        <v>0.26269679731139084</v>
      </c>
      <c r="U29" s="177">
        <f t="shared" si="19"/>
        <v>0.21003228283363304</v>
      </c>
      <c r="W29" s="154"/>
    </row>
    <row r="30" spans="1:23" ht="13.8" x14ac:dyDescent="0.25">
      <c r="A30" s="125" t="str">
        <f>A10</f>
        <v>T61630</v>
      </c>
      <c r="B30" s="144" t="str">
        <f>VLOOKUP($A30,Burn,7,FALSE)</f>
        <v>M1113</v>
      </c>
      <c r="C30" s="126">
        <f>C10</f>
        <v>1</v>
      </c>
      <c r="D30" s="126">
        <f>VLOOKUP(A30,Burn,28,FALSE)</f>
        <v>25.7</v>
      </c>
      <c r="E30" s="150">
        <f>IF(VLOOKUP($A30,Burn,18,FALSE)=0,VLOOKUP($A30,Burn,18,FALSE),VLOOKUP($A30,Burn,14,FALSE))</f>
        <v>2.7384709329644794</v>
      </c>
      <c r="F30" s="152" t="str">
        <f>(D30*C30)&amp;" gal"</f>
        <v>25.7 gal</v>
      </c>
      <c r="G30" s="138">
        <f>D30-E30</f>
        <v>22.961529067035521</v>
      </c>
      <c r="H30" s="133">
        <f t="shared" ref="H30:U30" si="20">G30-$E30</f>
        <v>20.223058134071042</v>
      </c>
      <c r="I30" s="133">
        <f t="shared" si="20"/>
        <v>17.484587201106564</v>
      </c>
      <c r="J30" s="133">
        <f t="shared" si="20"/>
        <v>14.746116268142085</v>
      </c>
      <c r="K30" s="133">
        <f t="shared" si="20"/>
        <v>12.007645335177607</v>
      </c>
      <c r="L30" s="133">
        <f t="shared" si="20"/>
        <v>9.2691744022131282</v>
      </c>
      <c r="M30" s="133">
        <f t="shared" si="20"/>
        <v>6.5307034692486488</v>
      </c>
      <c r="N30" s="133">
        <f t="shared" si="20"/>
        <v>3.7922325362841693</v>
      </c>
      <c r="O30" s="133">
        <f t="shared" si="20"/>
        <v>1.0537616033196899</v>
      </c>
      <c r="P30" s="133">
        <f t="shared" si="20"/>
        <v>-1.6847093296447895</v>
      </c>
      <c r="Q30" s="133">
        <f t="shared" si="20"/>
        <v>-4.4231802626092689</v>
      </c>
      <c r="R30" s="133">
        <f t="shared" si="20"/>
        <v>-7.1616511955737483</v>
      </c>
      <c r="S30" s="133">
        <f t="shared" si="20"/>
        <v>-9.9001221285382286</v>
      </c>
      <c r="T30" s="133">
        <f t="shared" si="20"/>
        <v>-12.638593061502707</v>
      </c>
      <c r="U30" s="134">
        <f t="shared" si="20"/>
        <v>-15.377063994467186</v>
      </c>
      <c r="V30" s="153">
        <f>(D30-J30)*C30</f>
        <v>10.953883731857914</v>
      </c>
      <c r="W30" s="154">
        <f>(D30-N30)*C30</f>
        <v>21.907767463715828</v>
      </c>
    </row>
    <row r="31" spans="1:23" ht="14.4" thickBot="1" x14ac:dyDescent="0.3">
      <c r="A31" s="127"/>
      <c r="B31" s="145"/>
      <c r="C31" s="128"/>
      <c r="D31" s="142" t="str">
        <f>ROUNDUP((D30/E30)*12.9,0)&amp;"mi"</f>
        <v>122mi</v>
      </c>
      <c r="E31" s="151"/>
      <c r="F31" s="128"/>
      <c r="G31" s="139">
        <f>G30/$D30</f>
        <v>0.89344471077959231</v>
      </c>
      <c r="H31" s="131">
        <f>IF(H30/$D30&gt;0,H30/$D30,)</f>
        <v>0.78688942155918451</v>
      </c>
      <c r="I31" s="131">
        <f t="shared" ref="I31:U31" si="21">IF(I30/$D30&gt;0,I30/$D30,)</f>
        <v>0.68033413233877682</v>
      </c>
      <c r="J31" s="131">
        <f t="shared" si="21"/>
        <v>0.57377884311836913</v>
      </c>
      <c r="K31" s="131">
        <f t="shared" si="21"/>
        <v>0.46722355389796139</v>
      </c>
      <c r="L31" s="131">
        <f t="shared" si="21"/>
        <v>0.36066826467755364</v>
      </c>
      <c r="M31" s="131">
        <f t="shared" si="21"/>
        <v>0.2541129754571459</v>
      </c>
      <c r="N31" s="131">
        <f t="shared" si="21"/>
        <v>0.14755768623673812</v>
      </c>
      <c r="O31" s="131">
        <f t="shared" si="21"/>
        <v>4.100239701633035E-2</v>
      </c>
      <c r="P31" s="131">
        <f t="shared" si="21"/>
        <v>0</v>
      </c>
      <c r="Q31" s="131">
        <f t="shared" si="21"/>
        <v>0</v>
      </c>
      <c r="R31" s="131">
        <f t="shared" si="21"/>
        <v>0</v>
      </c>
      <c r="S31" s="131">
        <f t="shared" si="21"/>
        <v>0</v>
      </c>
      <c r="T31" s="131">
        <f t="shared" si="21"/>
        <v>0</v>
      </c>
      <c r="U31" s="177">
        <f t="shared" si="21"/>
        <v>0</v>
      </c>
      <c r="W31" s="154"/>
    </row>
    <row r="32" spans="1:23" ht="13.8" thickBot="1" x14ac:dyDescent="0.3">
      <c r="E32" s="1" t="s">
        <v>1359</v>
      </c>
      <c r="F32" s="1" t="s">
        <v>1380</v>
      </c>
      <c r="W32" s="154"/>
    </row>
    <row r="33" spans="1:23" ht="14.4" thickBot="1" x14ac:dyDescent="0.3">
      <c r="A33" s="1" t="s">
        <v>0</v>
      </c>
      <c r="B33" s="146"/>
      <c r="C33" s="1" t="s">
        <v>1357</v>
      </c>
      <c r="D33" s="1" t="s">
        <v>1358</v>
      </c>
      <c r="E33" s="149" t="s">
        <v>75</v>
      </c>
      <c r="F33" s="1" t="s">
        <v>1375</v>
      </c>
      <c r="G33" s="147" t="s">
        <v>1360</v>
      </c>
      <c r="H33" s="148" t="s">
        <v>1361</v>
      </c>
      <c r="I33" s="147" t="s">
        <v>1362</v>
      </c>
      <c r="J33" s="148" t="s">
        <v>1363</v>
      </c>
      <c r="K33" s="147" t="s">
        <v>1364</v>
      </c>
      <c r="L33" s="148" t="s">
        <v>1365</v>
      </c>
      <c r="M33" s="147" t="s">
        <v>1366</v>
      </c>
      <c r="N33" s="148" t="s">
        <v>1367</v>
      </c>
      <c r="O33" s="147" t="s">
        <v>1368</v>
      </c>
      <c r="P33" s="148" t="s">
        <v>1369</v>
      </c>
      <c r="Q33" s="147" t="s">
        <v>1370</v>
      </c>
      <c r="R33" s="148" t="s">
        <v>1371</v>
      </c>
      <c r="S33" s="147" t="s">
        <v>1372</v>
      </c>
      <c r="T33" s="148" t="s">
        <v>1373</v>
      </c>
      <c r="U33" s="147" t="s">
        <v>1374</v>
      </c>
      <c r="W33" s="154"/>
    </row>
    <row r="34" spans="1:23" ht="13.8" x14ac:dyDescent="0.25">
      <c r="A34" s="125" t="s">
        <v>456</v>
      </c>
      <c r="B34" s="144" t="s">
        <v>459</v>
      </c>
      <c r="C34" s="126">
        <v>29</v>
      </c>
      <c r="D34" s="126">
        <v>436</v>
      </c>
      <c r="E34" s="150">
        <v>13.258242159183085</v>
      </c>
      <c r="F34" s="152" t="s">
        <v>1420</v>
      </c>
      <c r="G34" s="138">
        <v>422.74175784081689</v>
      </c>
      <c r="H34" s="133">
        <v>409.48351568163378</v>
      </c>
      <c r="I34" s="133">
        <v>396.22527352245066</v>
      </c>
      <c r="J34" s="133">
        <v>382.96703136326755</v>
      </c>
      <c r="K34" s="133">
        <v>369.70878920408444</v>
      </c>
      <c r="L34" s="133">
        <v>356.45054704490133</v>
      </c>
      <c r="M34" s="133">
        <v>343.19230488571822</v>
      </c>
      <c r="N34" s="133">
        <v>329.9340627265351</v>
      </c>
      <c r="O34" s="133">
        <v>316.67582056735199</v>
      </c>
      <c r="P34" s="133">
        <v>303.41757840816888</v>
      </c>
      <c r="Q34" s="133">
        <v>290.15933624898577</v>
      </c>
      <c r="R34" s="133">
        <v>276.90109408980265</v>
      </c>
      <c r="S34" s="133">
        <v>263.64285193061954</v>
      </c>
      <c r="T34" s="133">
        <v>250.38460977143646</v>
      </c>
      <c r="U34" s="134">
        <v>237.12636761225338</v>
      </c>
      <c r="V34" s="153">
        <f>(D34-J34)*C34</f>
        <v>1537.956090465241</v>
      </c>
      <c r="W34" s="154">
        <f>(D34-N34)*C34</f>
        <v>3075.912180930482</v>
      </c>
    </row>
    <row r="35" spans="1:23" ht="14.4" thickBot="1" x14ac:dyDescent="0.3">
      <c r="A35" s="129"/>
      <c r="B35" s="145"/>
      <c r="C35" s="128"/>
      <c r="D35" s="142" t="s">
        <v>1421</v>
      </c>
      <c r="E35" s="151"/>
      <c r="F35" s="128"/>
      <c r="G35" s="139">
        <v>0.96959118770829567</v>
      </c>
      <c r="H35" s="131">
        <v>0.93918237541659122</v>
      </c>
      <c r="I35" s="131">
        <v>0.90877356312488689</v>
      </c>
      <c r="J35" s="131">
        <v>0.87836475083318244</v>
      </c>
      <c r="K35" s="131">
        <v>0.8479559385414781</v>
      </c>
      <c r="L35" s="131">
        <v>0.81754712624977366</v>
      </c>
      <c r="M35" s="131">
        <v>0.78713831395806932</v>
      </c>
      <c r="N35" s="131">
        <v>0.75672950166636488</v>
      </c>
      <c r="O35" s="131">
        <v>0.72632068937466054</v>
      </c>
      <c r="P35" s="131">
        <v>0.6959118770829561</v>
      </c>
      <c r="Q35" s="131">
        <v>0.66550306479125176</v>
      </c>
      <c r="R35" s="131">
        <v>0.63509425249954732</v>
      </c>
      <c r="S35" s="131">
        <v>0.60468544020784298</v>
      </c>
      <c r="T35" s="131">
        <v>0.57427662791613865</v>
      </c>
      <c r="U35" s="177">
        <v>0.54386781562443431</v>
      </c>
      <c r="W35" s="154"/>
    </row>
    <row r="36" spans="1:23" ht="13.8" x14ac:dyDescent="0.25">
      <c r="A36" s="125" t="s">
        <v>248</v>
      </c>
      <c r="B36" s="144" t="s">
        <v>251</v>
      </c>
      <c r="C36" s="126">
        <v>36</v>
      </c>
      <c r="D36" s="126">
        <v>175</v>
      </c>
      <c r="E36" s="150">
        <v>1.8782945449104178</v>
      </c>
      <c r="F36" s="152" t="s">
        <v>1422</v>
      </c>
      <c r="G36" s="178">
        <v>173.12170545508957</v>
      </c>
      <c r="H36" s="136">
        <v>171.24341091017914</v>
      </c>
      <c r="I36" s="136">
        <v>169.3651163652687</v>
      </c>
      <c r="J36" s="136">
        <v>167.48682182035827</v>
      </c>
      <c r="K36" s="136">
        <v>165.60852727544784</v>
      </c>
      <c r="L36" s="136">
        <v>163.73023273053741</v>
      </c>
      <c r="M36" s="136">
        <v>161.85193818562698</v>
      </c>
      <c r="N36" s="136">
        <v>159.97364364071655</v>
      </c>
      <c r="O36" s="136">
        <v>158.09534909580611</v>
      </c>
      <c r="P36" s="136">
        <v>156.21705455089568</v>
      </c>
      <c r="Q36" s="136">
        <v>154.33876000598525</v>
      </c>
      <c r="R36" s="136">
        <v>152.46046546107482</v>
      </c>
      <c r="S36" s="136">
        <v>150.58217091616439</v>
      </c>
      <c r="T36" s="136">
        <v>148.70387637125395</v>
      </c>
      <c r="U36" s="137">
        <v>146.82558182634352</v>
      </c>
      <c r="V36" s="153">
        <f>(D36-J36)*C36</f>
        <v>270.47441446710218</v>
      </c>
      <c r="W36" s="154">
        <f>(D36-N36)*C36</f>
        <v>540.94882893420436</v>
      </c>
    </row>
    <row r="37" spans="1:23" ht="14.4" thickBot="1" x14ac:dyDescent="0.3">
      <c r="A37" s="129"/>
      <c r="B37" s="145"/>
      <c r="C37" s="128"/>
      <c r="D37" s="142" t="s">
        <v>1423</v>
      </c>
      <c r="E37" s="151"/>
      <c r="F37" s="128"/>
      <c r="G37" s="139">
        <v>0.98926688831479759</v>
      </c>
      <c r="H37" s="131">
        <v>0.97853377662959506</v>
      </c>
      <c r="I37" s="131">
        <v>0.96780066494439265</v>
      </c>
      <c r="J37" s="131">
        <v>0.95706755325919013</v>
      </c>
      <c r="K37" s="131">
        <v>0.94633444157398772</v>
      </c>
      <c r="L37" s="131">
        <v>0.93560132988878519</v>
      </c>
      <c r="M37" s="131">
        <v>0.92486821820358278</v>
      </c>
      <c r="N37" s="131">
        <v>0.91413510651838026</v>
      </c>
      <c r="O37" s="131">
        <v>0.90340199483317785</v>
      </c>
      <c r="P37" s="131">
        <v>0.89266888314797532</v>
      </c>
      <c r="Q37" s="131">
        <v>0.88193577146277291</v>
      </c>
      <c r="R37" s="131">
        <v>0.87120265977757039</v>
      </c>
      <c r="S37" s="131">
        <v>0.86046954809236798</v>
      </c>
      <c r="T37" s="131">
        <v>0.84973643640716545</v>
      </c>
      <c r="U37" s="177">
        <v>0.83900332472196304</v>
      </c>
      <c r="W37" s="154"/>
    </row>
    <row r="38" spans="1:23" ht="13.8" x14ac:dyDescent="0.25">
      <c r="A38" s="125" t="s">
        <v>58</v>
      </c>
      <c r="B38" s="144" t="s">
        <v>402</v>
      </c>
      <c r="C38" s="126">
        <v>8</v>
      </c>
      <c r="D38" s="126">
        <v>400</v>
      </c>
      <c r="E38" s="150">
        <v>3.8066179326562475</v>
      </c>
      <c r="F38" s="152" t="s">
        <v>1424</v>
      </c>
      <c r="G38" s="138">
        <v>396.19338206734375</v>
      </c>
      <c r="H38" s="133">
        <v>392.3867641346875</v>
      </c>
      <c r="I38" s="133">
        <v>388.58014620203124</v>
      </c>
      <c r="J38" s="133">
        <v>384.77352826937499</v>
      </c>
      <c r="K38" s="133">
        <v>380.96691033671874</v>
      </c>
      <c r="L38" s="133">
        <v>377.16029240406249</v>
      </c>
      <c r="M38" s="133">
        <v>373.35367447140624</v>
      </c>
      <c r="N38" s="133">
        <v>369.54705653874998</v>
      </c>
      <c r="O38" s="133">
        <v>365.74043860609373</v>
      </c>
      <c r="P38" s="133">
        <v>361.93382067343748</v>
      </c>
      <c r="Q38" s="133">
        <v>358.12720274078123</v>
      </c>
      <c r="R38" s="133">
        <v>354.32058480812498</v>
      </c>
      <c r="S38" s="133">
        <v>350.51396687546872</v>
      </c>
      <c r="T38" s="133">
        <v>346.70734894281247</v>
      </c>
      <c r="U38" s="134">
        <v>342.90073101015622</v>
      </c>
      <c r="V38" s="153">
        <f>(D38-J38)*C38</f>
        <v>121.81177384500006</v>
      </c>
      <c r="W38" s="154">
        <f>(D38-N38)*C38</f>
        <v>243.62354769000012</v>
      </c>
    </row>
    <row r="39" spans="1:23" ht="14.4" thickBot="1" x14ac:dyDescent="0.3">
      <c r="A39" s="129"/>
      <c r="B39" s="145"/>
      <c r="C39" s="128"/>
      <c r="D39" s="142" t="s">
        <v>1425</v>
      </c>
      <c r="E39" s="151"/>
      <c r="F39" s="128"/>
      <c r="G39" s="139">
        <v>0.99048345516835934</v>
      </c>
      <c r="H39" s="131">
        <v>0.98096691033671879</v>
      </c>
      <c r="I39" s="131">
        <v>0.97145036550507813</v>
      </c>
      <c r="J39" s="131">
        <v>0.96193382067343747</v>
      </c>
      <c r="K39" s="131">
        <v>0.95241727584179681</v>
      </c>
      <c r="L39" s="131">
        <v>0.94290073101015626</v>
      </c>
      <c r="M39" s="131">
        <v>0.9333841861785156</v>
      </c>
      <c r="N39" s="131">
        <v>0.92386764134687493</v>
      </c>
      <c r="O39" s="131">
        <v>0.91435109651523439</v>
      </c>
      <c r="P39" s="131">
        <v>0.90483455168359372</v>
      </c>
      <c r="Q39" s="131">
        <v>0.89531800685195306</v>
      </c>
      <c r="R39" s="131">
        <v>0.8858014620203124</v>
      </c>
      <c r="S39" s="131">
        <v>0.87628491718867185</v>
      </c>
      <c r="T39" s="131">
        <v>0.86676837235703119</v>
      </c>
      <c r="U39" s="177">
        <v>0.85725182752539053</v>
      </c>
      <c r="W39" s="154"/>
    </row>
    <row r="40" spans="1:23" ht="13.8" x14ac:dyDescent="0.25">
      <c r="A40" s="125" t="s">
        <v>7</v>
      </c>
      <c r="B40" s="144" t="s">
        <v>276</v>
      </c>
      <c r="C40" s="126">
        <v>20</v>
      </c>
      <c r="D40" s="126">
        <v>25.7</v>
      </c>
      <c r="E40" s="150">
        <v>1.3886306086126763</v>
      </c>
      <c r="F40" s="152" t="s">
        <v>1426</v>
      </c>
      <c r="G40" s="138">
        <v>24.311369391387323</v>
      </c>
      <c r="H40" s="133">
        <v>22.922738782774648</v>
      </c>
      <c r="I40" s="133">
        <v>21.534108174161972</v>
      </c>
      <c r="J40" s="133">
        <v>20.145477565549296</v>
      </c>
      <c r="K40" s="133">
        <v>18.75684695693662</v>
      </c>
      <c r="L40" s="133">
        <v>17.368216348323944</v>
      </c>
      <c r="M40" s="133">
        <v>15.979585739711268</v>
      </c>
      <c r="N40" s="133">
        <v>14.590955131098593</v>
      </c>
      <c r="O40" s="133">
        <v>13.202324522485917</v>
      </c>
      <c r="P40" s="133">
        <v>11.813693913873241</v>
      </c>
      <c r="Q40" s="133">
        <v>10.425063305260565</v>
      </c>
      <c r="R40" s="133">
        <v>9.0364326966478892</v>
      </c>
      <c r="S40" s="133">
        <v>7.6478020880352133</v>
      </c>
      <c r="T40" s="133">
        <v>6.2591714794225375</v>
      </c>
      <c r="U40" s="134">
        <v>4.8705408708098616</v>
      </c>
      <c r="V40" s="153">
        <f>(D40-J40)*C40</f>
        <v>111.09044868901407</v>
      </c>
      <c r="W40" s="154">
        <f>(D40-N40)*C40</f>
        <v>222.18089737802813</v>
      </c>
    </row>
    <row r="41" spans="1:23" ht="14.4" thickBot="1" x14ac:dyDescent="0.3">
      <c r="A41" s="127"/>
      <c r="B41" s="145"/>
      <c r="C41" s="128"/>
      <c r="D41" s="142" t="s">
        <v>1382</v>
      </c>
      <c r="E41" s="151"/>
      <c r="F41" s="128"/>
      <c r="G41" s="139">
        <v>0.9459676805987286</v>
      </c>
      <c r="H41" s="131">
        <v>0.89193536119745709</v>
      </c>
      <c r="I41" s="131">
        <v>0.83790304179618569</v>
      </c>
      <c r="J41" s="131">
        <v>0.78387072239491429</v>
      </c>
      <c r="K41" s="131">
        <v>0.72983840299364278</v>
      </c>
      <c r="L41" s="131">
        <v>0.67580608359237138</v>
      </c>
      <c r="M41" s="131">
        <v>0.62177376419109998</v>
      </c>
      <c r="N41" s="131">
        <v>0.56774144478982846</v>
      </c>
      <c r="O41" s="131">
        <v>0.51370912538855706</v>
      </c>
      <c r="P41" s="131">
        <v>0.45967680598728566</v>
      </c>
      <c r="Q41" s="131">
        <v>0.40564448658601421</v>
      </c>
      <c r="R41" s="131">
        <v>0.35161216718474275</v>
      </c>
      <c r="S41" s="131">
        <v>0.29757984778347135</v>
      </c>
      <c r="T41" s="131">
        <v>0.2435475283821999</v>
      </c>
      <c r="U41" s="177">
        <v>0.18951520898092847</v>
      </c>
    </row>
    <row r="43" spans="1:23" ht="13.8" thickBot="1" x14ac:dyDescent="0.3">
      <c r="E43" s="1" t="s">
        <v>1359</v>
      </c>
      <c r="F43" s="1" t="s">
        <v>1380</v>
      </c>
    </row>
    <row r="44" spans="1:23" ht="14.4" thickBot="1" x14ac:dyDescent="0.3">
      <c r="A44" s="1" t="s">
        <v>0</v>
      </c>
      <c r="B44" s="146"/>
      <c r="C44" s="1" t="s">
        <v>1357</v>
      </c>
      <c r="D44" s="1" t="s">
        <v>1358</v>
      </c>
      <c r="E44" s="149" t="s">
        <v>1381</v>
      </c>
      <c r="F44" s="1" t="s">
        <v>1375</v>
      </c>
      <c r="G44" s="147" t="s">
        <v>1360</v>
      </c>
      <c r="H44" s="148" t="s">
        <v>1361</v>
      </c>
      <c r="I44" s="147" t="s">
        <v>1362</v>
      </c>
      <c r="J44" s="148" t="s">
        <v>1363</v>
      </c>
      <c r="K44" s="147" t="s">
        <v>1364</v>
      </c>
      <c r="L44" s="148" t="s">
        <v>1365</v>
      </c>
      <c r="M44" s="147" t="s">
        <v>1366</v>
      </c>
      <c r="N44" s="148" t="s">
        <v>1367</v>
      </c>
      <c r="O44" s="147" t="s">
        <v>1368</v>
      </c>
      <c r="P44" s="148" t="s">
        <v>1369</v>
      </c>
      <c r="Q44" s="147" t="s">
        <v>1370</v>
      </c>
      <c r="R44" s="148" t="s">
        <v>1371</v>
      </c>
      <c r="S44" s="147" t="s">
        <v>1372</v>
      </c>
      <c r="T44" s="148" t="s">
        <v>1373</v>
      </c>
      <c r="U44" s="147" t="s">
        <v>1374</v>
      </c>
    </row>
    <row r="45" spans="1:23" ht="13.8" x14ac:dyDescent="0.25">
      <c r="A45" s="125" t="str">
        <f>A4</f>
        <v>T13305</v>
      </c>
      <c r="B45" s="144" t="str">
        <f>VLOOKUP($A45,Burn,7,FALSE)</f>
        <v>M1A2</v>
      </c>
      <c r="C45" s="126">
        <f>C4</f>
        <v>14</v>
      </c>
      <c r="D45" s="126">
        <f>VLOOKUP($A45,Burn,28,FALSE)</f>
        <v>436</v>
      </c>
      <c r="E45" s="150">
        <f>((3*E4)+E55)/4</f>
        <v>32.405568421295747</v>
      </c>
      <c r="F45" s="152" t="str">
        <f>(D45*C45)&amp;" gal"</f>
        <v>6104 gal</v>
      </c>
      <c r="G45" s="138">
        <f>D45-E45</f>
        <v>403.59443157870425</v>
      </c>
      <c r="H45" s="133">
        <f t="shared" ref="H45:U45" si="22">G45-$E45</f>
        <v>371.18886315740849</v>
      </c>
      <c r="I45" s="133">
        <f t="shared" si="22"/>
        <v>338.78329473611274</v>
      </c>
      <c r="J45" s="133">
        <f t="shared" si="22"/>
        <v>306.37772631481698</v>
      </c>
      <c r="K45" s="133">
        <f t="shared" si="22"/>
        <v>273.97215789352123</v>
      </c>
      <c r="L45" s="133">
        <f t="shared" si="22"/>
        <v>241.56658947222547</v>
      </c>
      <c r="M45" s="133">
        <f t="shared" si="22"/>
        <v>209.16102105092972</v>
      </c>
      <c r="N45" s="133">
        <f t="shared" si="22"/>
        <v>176.75545262963396</v>
      </c>
      <c r="O45" s="133">
        <f t="shared" si="22"/>
        <v>144.34988420833821</v>
      </c>
      <c r="P45" s="133">
        <f t="shared" si="22"/>
        <v>111.94431578704246</v>
      </c>
      <c r="Q45" s="133">
        <f t="shared" si="22"/>
        <v>79.538747365746701</v>
      </c>
      <c r="R45" s="133">
        <f t="shared" si="22"/>
        <v>47.133178944450954</v>
      </c>
      <c r="S45" s="133">
        <f t="shared" si="22"/>
        <v>14.727610523155207</v>
      </c>
      <c r="T45" s="133">
        <f t="shared" si="22"/>
        <v>-17.677957898140541</v>
      </c>
      <c r="U45" s="134">
        <f t="shared" si="22"/>
        <v>-50.083526319436288</v>
      </c>
      <c r="V45" s="153">
        <f>(D45-J45)*C45</f>
        <v>1814.7118315925622</v>
      </c>
      <c r="W45" s="154">
        <f>(D45-N45)*C45</f>
        <v>3629.4236631851245</v>
      </c>
    </row>
    <row r="46" spans="1:23" ht="14.4" thickBot="1" x14ac:dyDescent="0.3">
      <c r="A46" s="129"/>
      <c r="B46" s="145"/>
      <c r="C46" s="128"/>
      <c r="D46" s="142" t="str">
        <f>ROUNDUP((D45/E45)*12.9,0)&amp;"mi"</f>
        <v>174mi</v>
      </c>
      <c r="E46" s="151"/>
      <c r="F46" s="128"/>
      <c r="G46" s="139">
        <f>G45/$D45</f>
        <v>0.92567530178601887</v>
      </c>
      <c r="H46" s="131">
        <f t="shared" ref="H46:U46" si="23">IF(H45/$D45&gt;0,H45/$D45,)</f>
        <v>0.85135060357203785</v>
      </c>
      <c r="I46" s="131">
        <f t="shared" si="23"/>
        <v>0.77702590535805671</v>
      </c>
      <c r="J46" s="131">
        <f t="shared" si="23"/>
        <v>0.70270120714407569</v>
      </c>
      <c r="K46" s="131">
        <f t="shared" si="23"/>
        <v>0.62837650893009456</v>
      </c>
      <c r="L46" s="131">
        <f t="shared" si="23"/>
        <v>0.55405181071611342</v>
      </c>
      <c r="M46" s="131">
        <f t="shared" si="23"/>
        <v>0.4797271125021324</v>
      </c>
      <c r="N46" s="131">
        <f t="shared" si="23"/>
        <v>0.40540241428815127</v>
      </c>
      <c r="O46" s="131">
        <f t="shared" si="23"/>
        <v>0.33107771607417019</v>
      </c>
      <c r="P46" s="131">
        <f t="shared" si="23"/>
        <v>0.25675301786018911</v>
      </c>
      <c r="Q46" s="131">
        <f t="shared" si="23"/>
        <v>0.18242831964620804</v>
      </c>
      <c r="R46" s="131">
        <f t="shared" si="23"/>
        <v>0.10810362143222696</v>
      </c>
      <c r="S46" s="131">
        <f t="shared" si="23"/>
        <v>3.3778923218245889E-2</v>
      </c>
      <c r="T46" s="131">
        <f t="shared" si="23"/>
        <v>0</v>
      </c>
      <c r="U46" s="131">
        <f t="shared" si="23"/>
        <v>0</v>
      </c>
      <c r="W46" s="154"/>
    </row>
    <row r="47" spans="1:23" ht="13.8" x14ac:dyDescent="0.25">
      <c r="A47" s="125" t="str">
        <f>A6</f>
        <v>F60564</v>
      </c>
      <c r="B47" s="144" t="str">
        <f>VLOOKUP($A47,Burn,7,FALSE)</f>
        <v>M2A3</v>
      </c>
      <c r="C47" s="126">
        <f>C6</f>
        <v>0</v>
      </c>
      <c r="D47" s="126">
        <f>VLOOKUP(A47,Burn,28,FALSE)</f>
        <v>175</v>
      </c>
      <c r="E47" s="150">
        <f>((3*E6)+E57)/4</f>
        <v>10.332552923835225</v>
      </c>
      <c r="F47" s="152" t="str">
        <f>(D47*C47)&amp;" gal"</f>
        <v>0 gal</v>
      </c>
      <c r="G47" s="135">
        <f>D47-E47</f>
        <v>164.66744707616476</v>
      </c>
      <c r="H47" s="136">
        <f t="shared" ref="H47:U47" si="24">G47-$E47</f>
        <v>154.33489415232953</v>
      </c>
      <c r="I47" s="136">
        <f t="shared" si="24"/>
        <v>144.00234122849429</v>
      </c>
      <c r="J47" s="136">
        <f t="shared" si="24"/>
        <v>133.66978830465905</v>
      </c>
      <c r="K47" s="136">
        <f t="shared" si="24"/>
        <v>123.33723538082383</v>
      </c>
      <c r="L47" s="136">
        <f t="shared" si="24"/>
        <v>113.0046824569886</v>
      </c>
      <c r="M47" s="136">
        <f t="shared" si="24"/>
        <v>102.67212953315338</v>
      </c>
      <c r="N47" s="136">
        <f t="shared" si="24"/>
        <v>92.339576609318158</v>
      </c>
      <c r="O47" s="136">
        <f t="shared" si="24"/>
        <v>82.007023685482935</v>
      </c>
      <c r="P47" s="136">
        <f t="shared" si="24"/>
        <v>71.674470761647711</v>
      </c>
      <c r="Q47" s="136">
        <f t="shared" si="24"/>
        <v>61.341917837812488</v>
      </c>
      <c r="R47" s="136">
        <f t="shared" si="24"/>
        <v>51.009364913977265</v>
      </c>
      <c r="S47" s="136">
        <f t="shared" si="24"/>
        <v>40.676811990142042</v>
      </c>
      <c r="T47" s="136">
        <f t="shared" si="24"/>
        <v>30.344259066306819</v>
      </c>
      <c r="U47" s="137">
        <f t="shared" si="24"/>
        <v>20.011706142471596</v>
      </c>
      <c r="V47" s="153">
        <f>(D47-J47)*C47</f>
        <v>0</v>
      </c>
      <c r="W47" s="154">
        <f>(D47-N47)*C47</f>
        <v>0</v>
      </c>
    </row>
    <row r="48" spans="1:23" ht="14.4" thickBot="1" x14ac:dyDescent="0.3">
      <c r="A48" s="129"/>
      <c r="B48" s="145"/>
      <c r="C48" s="128"/>
      <c r="D48" s="142" t="str">
        <f>ROUNDUP((D47/E47)*12.9,0)&amp;"mi"</f>
        <v>219mi</v>
      </c>
      <c r="E48" s="151"/>
      <c r="F48" s="128"/>
      <c r="G48" s="130">
        <f>G47/$D47</f>
        <v>0.9409568404352272</v>
      </c>
      <c r="H48" s="131">
        <f t="shared" ref="H48:U48" si="25">IF(H47/$D47&gt;0,H47/$D47,)</f>
        <v>0.88191368087045441</v>
      </c>
      <c r="I48" s="131">
        <f t="shared" si="25"/>
        <v>0.82287052130568161</v>
      </c>
      <c r="J48" s="131">
        <f t="shared" si="25"/>
        <v>0.76382736174090882</v>
      </c>
      <c r="K48" s="131">
        <f t="shared" si="25"/>
        <v>0.70478420217613613</v>
      </c>
      <c r="L48" s="131">
        <f t="shared" si="25"/>
        <v>0.64574104261136345</v>
      </c>
      <c r="M48" s="131">
        <f t="shared" si="25"/>
        <v>0.58669788304659076</v>
      </c>
      <c r="N48" s="131">
        <f t="shared" si="25"/>
        <v>0.52765472348181808</v>
      </c>
      <c r="O48" s="131">
        <f t="shared" si="25"/>
        <v>0.46861156391704534</v>
      </c>
      <c r="P48" s="131">
        <f t="shared" si="25"/>
        <v>0.40956840435227265</v>
      </c>
      <c r="Q48" s="131">
        <f t="shared" si="25"/>
        <v>0.35052524478749991</v>
      </c>
      <c r="R48" s="131">
        <f t="shared" si="25"/>
        <v>0.29148208522272723</v>
      </c>
      <c r="S48" s="131">
        <f t="shared" si="25"/>
        <v>0.23243892565795451</v>
      </c>
      <c r="T48" s="131">
        <f t="shared" si="25"/>
        <v>0.17339576609318183</v>
      </c>
      <c r="U48" s="131">
        <f t="shared" si="25"/>
        <v>0.11435260652840912</v>
      </c>
      <c r="W48" s="154"/>
    </row>
    <row r="49" spans="1:23" ht="13.8" x14ac:dyDescent="0.25">
      <c r="A49" s="125" t="str">
        <f>A8</f>
        <v>R50885</v>
      </c>
      <c r="B49" s="144" t="str">
        <f>VLOOKUP($A49,Burn,7,FALSE)</f>
        <v>M88A2</v>
      </c>
      <c r="C49" s="126">
        <f>C8</f>
        <v>1</v>
      </c>
      <c r="D49" s="126">
        <f>VLOOKUP(A49,Burn,28,FALSE)</f>
        <v>400</v>
      </c>
      <c r="E49" s="150">
        <f>((3*E8)+E59)/4</f>
        <v>17.393391063538711</v>
      </c>
      <c r="F49" s="152" t="str">
        <f>(D49*C49)&amp;" gal"</f>
        <v>400 gal</v>
      </c>
      <c r="G49" s="132">
        <f>D49-E49</f>
        <v>382.60660893646127</v>
      </c>
      <c r="H49" s="133">
        <f t="shared" ref="H49:U49" si="26">G49-$E49</f>
        <v>365.21321787292254</v>
      </c>
      <c r="I49" s="133">
        <f t="shared" si="26"/>
        <v>347.81982680938381</v>
      </c>
      <c r="J49" s="133">
        <f t="shared" si="26"/>
        <v>330.42643574584508</v>
      </c>
      <c r="K49" s="133">
        <f t="shared" si="26"/>
        <v>313.03304468230635</v>
      </c>
      <c r="L49" s="133">
        <f t="shared" si="26"/>
        <v>295.63965361876762</v>
      </c>
      <c r="M49" s="133">
        <f t="shared" si="26"/>
        <v>278.2462625552289</v>
      </c>
      <c r="N49" s="133">
        <f t="shared" si="26"/>
        <v>260.85287149169017</v>
      </c>
      <c r="O49" s="133">
        <f t="shared" si="26"/>
        <v>243.45948042815147</v>
      </c>
      <c r="P49" s="133">
        <f t="shared" si="26"/>
        <v>226.06608936461276</v>
      </c>
      <c r="Q49" s="133">
        <f t="shared" si="26"/>
        <v>208.67269830107406</v>
      </c>
      <c r="R49" s="133">
        <f t="shared" si="26"/>
        <v>191.27930723753536</v>
      </c>
      <c r="S49" s="133">
        <f t="shared" si="26"/>
        <v>173.88591617399666</v>
      </c>
      <c r="T49" s="133">
        <f t="shared" si="26"/>
        <v>156.49252511045796</v>
      </c>
      <c r="U49" s="134">
        <f t="shared" si="26"/>
        <v>139.09913404691926</v>
      </c>
      <c r="V49" s="153">
        <f>(D49-J49)*C49</f>
        <v>69.573564254154917</v>
      </c>
      <c r="W49" s="154">
        <f>(D49-N49)*C49</f>
        <v>139.14712850830983</v>
      </c>
    </row>
    <row r="50" spans="1:23" ht="14.4" thickBot="1" x14ac:dyDescent="0.3">
      <c r="A50" s="129"/>
      <c r="B50" s="145"/>
      <c r="C50" s="128"/>
      <c r="D50" s="142" t="str">
        <f>ROUNDUP((D49/E49)*12.9,0)&amp;"mi"</f>
        <v>297mi</v>
      </c>
      <c r="E50" s="151"/>
      <c r="F50" s="128"/>
      <c r="G50" s="130">
        <f>G49/$D49</f>
        <v>0.95651652234115314</v>
      </c>
      <c r="H50" s="131">
        <f t="shared" ref="H50:U50" si="27">IF(H49/$D49&gt;0,H49/$D49,)</f>
        <v>0.91303304468230639</v>
      </c>
      <c r="I50" s="131">
        <f t="shared" si="27"/>
        <v>0.86954956702345954</v>
      </c>
      <c r="J50" s="131">
        <f t="shared" si="27"/>
        <v>0.82606608936461268</v>
      </c>
      <c r="K50" s="131">
        <f t="shared" si="27"/>
        <v>0.78258261170576593</v>
      </c>
      <c r="L50" s="131">
        <f t="shared" si="27"/>
        <v>0.73909913404691907</v>
      </c>
      <c r="M50" s="131">
        <f t="shared" si="27"/>
        <v>0.69561565638807221</v>
      </c>
      <c r="N50" s="131">
        <f t="shared" si="27"/>
        <v>0.65213217872922546</v>
      </c>
      <c r="O50" s="131">
        <f t="shared" si="27"/>
        <v>0.60864870107037872</v>
      </c>
      <c r="P50" s="131">
        <f t="shared" si="27"/>
        <v>0.56516522341153186</v>
      </c>
      <c r="Q50" s="131">
        <f t="shared" si="27"/>
        <v>0.52168174575268511</v>
      </c>
      <c r="R50" s="131">
        <f t="shared" si="27"/>
        <v>0.47819826809383842</v>
      </c>
      <c r="S50" s="131">
        <f t="shared" si="27"/>
        <v>0.43471479043499167</v>
      </c>
      <c r="T50" s="131">
        <f t="shared" si="27"/>
        <v>0.39123131277614492</v>
      </c>
      <c r="U50" s="131">
        <f t="shared" si="27"/>
        <v>0.34774783511729818</v>
      </c>
      <c r="W50" s="154"/>
    </row>
    <row r="51" spans="1:23" ht="13.8" x14ac:dyDescent="0.25">
      <c r="A51" s="125" t="str">
        <f>A10</f>
        <v>T61630</v>
      </c>
      <c r="B51" s="144" t="str">
        <f>VLOOKUP($A51,Burn,7,FALSE)</f>
        <v>M1113</v>
      </c>
      <c r="C51" s="126">
        <f>C10</f>
        <v>1</v>
      </c>
      <c r="D51" s="126">
        <f>VLOOKUP(A51,Burn,28,FALSE)</f>
        <v>25.7</v>
      </c>
      <c r="E51" s="150">
        <f>((3*E10)+E61)/4</f>
        <v>2.3252743537650913</v>
      </c>
      <c r="F51" s="152" t="str">
        <f>(D51*C51)&amp;" gal"</f>
        <v>25.7 gal</v>
      </c>
      <c r="G51" s="132">
        <f>D51-E51</f>
        <v>23.374725646234907</v>
      </c>
      <c r="H51" s="133">
        <f t="shared" ref="H51:U51" si="28">G51-$E51</f>
        <v>21.049451292469815</v>
      </c>
      <c r="I51" s="133">
        <f t="shared" si="28"/>
        <v>18.724176938704723</v>
      </c>
      <c r="J51" s="133">
        <f t="shared" si="28"/>
        <v>16.398902584939631</v>
      </c>
      <c r="K51" s="133">
        <f t="shared" si="28"/>
        <v>14.073628231174538</v>
      </c>
      <c r="L51" s="133">
        <f t="shared" si="28"/>
        <v>11.748353877409446</v>
      </c>
      <c r="M51" s="133">
        <f t="shared" si="28"/>
        <v>9.4230795236443541</v>
      </c>
      <c r="N51" s="133">
        <f t="shared" si="28"/>
        <v>7.0978051698792628</v>
      </c>
      <c r="O51" s="133">
        <f t="shared" si="28"/>
        <v>4.7725308161141715</v>
      </c>
      <c r="P51" s="133">
        <f t="shared" si="28"/>
        <v>2.4472564623490802</v>
      </c>
      <c r="Q51" s="133">
        <f t="shared" si="28"/>
        <v>0.12198210858398895</v>
      </c>
      <c r="R51" s="133">
        <f t="shared" si="28"/>
        <v>-2.2032922451811023</v>
      </c>
      <c r="S51" s="133">
        <f t="shared" si="28"/>
        <v>-4.5285665989461936</v>
      </c>
      <c r="T51" s="133">
        <f t="shared" si="28"/>
        <v>-6.8538409527112849</v>
      </c>
      <c r="U51" s="134">
        <f t="shared" si="28"/>
        <v>-9.1791153064763762</v>
      </c>
      <c r="V51" s="153">
        <f>(D51-J51)*C51</f>
        <v>9.3010974150603687</v>
      </c>
      <c r="W51" s="154">
        <f>(D51-N51)*C51</f>
        <v>18.602194830120737</v>
      </c>
    </row>
    <row r="52" spans="1:23" ht="14.4" thickBot="1" x14ac:dyDescent="0.3">
      <c r="A52" s="127"/>
      <c r="B52" s="145"/>
      <c r="C52" s="128"/>
      <c r="D52" s="142" t="str">
        <f>ROUNDUP((D51/E51)*12.9,0)&amp;"mi"</f>
        <v>143mi</v>
      </c>
      <c r="E52" s="151"/>
      <c r="F52" s="128"/>
      <c r="G52" s="130">
        <f>G51/$D51</f>
        <v>0.90952239868618323</v>
      </c>
      <c r="H52" s="131">
        <f t="shared" ref="H52:U52" si="29">IF(H51/$D51&gt;0,H51/$D51,)</f>
        <v>0.81904479737236635</v>
      </c>
      <c r="I52" s="131">
        <f t="shared" si="29"/>
        <v>0.72856719605854958</v>
      </c>
      <c r="J52" s="131">
        <f t="shared" si="29"/>
        <v>0.6380895947447327</v>
      </c>
      <c r="K52" s="131">
        <f t="shared" si="29"/>
        <v>0.54761199343091593</v>
      </c>
      <c r="L52" s="131">
        <f t="shared" si="29"/>
        <v>0.45713439211709911</v>
      </c>
      <c r="M52" s="131">
        <f t="shared" si="29"/>
        <v>0.36665679080328228</v>
      </c>
      <c r="N52" s="131">
        <f t="shared" si="29"/>
        <v>0.27617918948946546</v>
      </c>
      <c r="O52" s="131">
        <f t="shared" si="29"/>
        <v>0.18570158817564869</v>
      </c>
      <c r="P52" s="131">
        <f t="shared" si="29"/>
        <v>9.5223986861831922E-2</v>
      </c>
      <c r="Q52" s="131">
        <f t="shared" si="29"/>
        <v>4.7463855480151338E-3</v>
      </c>
      <c r="R52" s="131">
        <f t="shared" si="29"/>
        <v>0</v>
      </c>
      <c r="S52" s="131">
        <f t="shared" si="29"/>
        <v>0</v>
      </c>
      <c r="T52" s="131">
        <f t="shared" si="29"/>
        <v>0</v>
      </c>
      <c r="U52" s="131">
        <f t="shared" si="29"/>
        <v>0</v>
      </c>
      <c r="W52" s="154"/>
    </row>
    <row r="53" spans="1:23" ht="13.8" thickBot="1" x14ac:dyDescent="0.3">
      <c r="E53" s="1" t="s">
        <v>1359</v>
      </c>
      <c r="F53" s="1" t="s">
        <v>1380</v>
      </c>
      <c r="W53" s="154"/>
    </row>
    <row r="54" spans="1:23" ht="14.4" thickBot="1" x14ac:dyDescent="0.3">
      <c r="A54" s="1" t="s">
        <v>0</v>
      </c>
      <c r="B54" s="146"/>
      <c r="C54" s="1" t="s">
        <v>1357</v>
      </c>
      <c r="D54" s="1" t="s">
        <v>1358</v>
      </c>
      <c r="E54" s="149" t="s">
        <v>75</v>
      </c>
      <c r="F54" s="1" t="s">
        <v>1375</v>
      </c>
      <c r="G54" s="147" t="s">
        <v>1360</v>
      </c>
      <c r="H54" s="148" t="s">
        <v>1361</v>
      </c>
      <c r="I54" s="147" t="s">
        <v>1362</v>
      </c>
      <c r="J54" s="148" t="s">
        <v>1363</v>
      </c>
      <c r="K54" s="147" t="s">
        <v>1364</v>
      </c>
      <c r="L54" s="148" t="s">
        <v>1365</v>
      </c>
      <c r="M54" s="147" t="s">
        <v>1366</v>
      </c>
      <c r="N54" s="148" t="s">
        <v>1367</v>
      </c>
      <c r="O54" s="147" t="s">
        <v>1368</v>
      </c>
      <c r="P54" s="148" t="s">
        <v>1369</v>
      </c>
      <c r="Q54" s="147" t="s">
        <v>1370</v>
      </c>
      <c r="R54" s="148" t="s">
        <v>1371</v>
      </c>
      <c r="S54" s="147" t="s">
        <v>1372</v>
      </c>
      <c r="T54" s="148" t="s">
        <v>1373</v>
      </c>
      <c r="U54" s="147" t="s">
        <v>1374</v>
      </c>
      <c r="W54" s="154"/>
    </row>
    <row r="55" spans="1:23" ht="13.8" x14ac:dyDescent="0.25">
      <c r="A55" s="125" t="str">
        <f>A14</f>
        <v>T13305</v>
      </c>
      <c r="B55" s="144" t="str">
        <f>VLOOKUP($A55,Burn,7,FALSE)</f>
        <v>M1A2</v>
      </c>
      <c r="C55" s="126">
        <f>C4</f>
        <v>14</v>
      </c>
      <c r="D55" s="126">
        <f>VLOOKUP($A55,Burn,28,FALSE)</f>
        <v>436</v>
      </c>
      <c r="E55" s="150">
        <f>IF(VLOOKUP($A55,Burn,15,FALSE)=0,VLOOKUP($A55,Burn,15,FALSE),VLOOKUP($A55,Burn,11,FALSE))</f>
        <v>13.258242159183085</v>
      </c>
      <c r="F55" s="152" t="str">
        <f>(D55*C55)&amp;" gal"</f>
        <v>6104 gal</v>
      </c>
      <c r="G55" s="138">
        <f>D55-E55</f>
        <v>422.74175784081689</v>
      </c>
      <c r="H55" s="133">
        <f t="shared" ref="H55:U55" si="30">G55-$E55</f>
        <v>409.48351568163378</v>
      </c>
      <c r="I55" s="133">
        <f t="shared" si="30"/>
        <v>396.22527352245066</v>
      </c>
      <c r="J55" s="133">
        <f t="shared" si="30"/>
        <v>382.96703136326755</v>
      </c>
      <c r="K55" s="133">
        <f t="shared" si="30"/>
        <v>369.70878920408444</v>
      </c>
      <c r="L55" s="133">
        <f t="shared" si="30"/>
        <v>356.45054704490133</v>
      </c>
      <c r="M55" s="133">
        <f t="shared" si="30"/>
        <v>343.19230488571822</v>
      </c>
      <c r="N55" s="133">
        <f t="shared" si="30"/>
        <v>329.9340627265351</v>
      </c>
      <c r="O55" s="133">
        <f t="shared" si="30"/>
        <v>316.67582056735199</v>
      </c>
      <c r="P55" s="133">
        <f t="shared" si="30"/>
        <v>303.41757840816888</v>
      </c>
      <c r="Q55" s="133">
        <f t="shared" si="30"/>
        <v>290.15933624898577</v>
      </c>
      <c r="R55" s="133">
        <f t="shared" si="30"/>
        <v>276.90109408980265</v>
      </c>
      <c r="S55" s="133">
        <f t="shared" si="30"/>
        <v>263.64285193061954</v>
      </c>
      <c r="T55" s="133">
        <f t="shared" si="30"/>
        <v>250.38460977143646</v>
      </c>
      <c r="U55" s="134">
        <f t="shared" si="30"/>
        <v>237.12636761225338</v>
      </c>
      <c r="V55" s="153">
        <f>(D55-J55)*C55</f>
        <v>742.46156091425428</v>
      </c>
      <c r="W55" s="154">
        <f>(D55-N55)*C55</f>
        <v>1484.9231218285086</v>
      </c>
    </row>
    <row r="56" spans="1:23" ht="14.4" thickBot="1" x14ac:dyDescent="0.3">
      <c r="A56" s="129"/>
      <c r="B56" s="145"/>
      <c r="C56" s="128"/>
      <c r="D56" s="142" t="str">
        <f>ROUNDUP((D55/E55)*12.9,0)&amp;"mi"</f>
        <v>425mi</v>
      </c>
      <c r="E56" s="151"/>
      <c r="F56" s="128"/>
      <c r="G56" s="139">
        <f>G55/$D55</f>
        <v>0.96959118770829567</v>
      </c>
      <c r="H56" s="131">
        <f t="shared" ref="H56:U56" si="31">IF(H55/$D55&gt;0,H55/$D55,)</f>
        <v>0.93918237541659122</v>
      </c>
      <c r="I56" s="131">
        <f t="shared" si="31"/>
        <v>0.90877356312488689</v>
      </c>
      <c r="J56" s="131">
        <f t="shared" si="31"/>
        <v>0.87836475083318244</v>
      </c>
      <c r="K56" s="131">
        <f t="shared" si="31"/>
        <v>0.8479559385414781</v>
      </c>
      <c r="L56" s="131">
        <f t="shared" si="31"/>
        <v>0.81754712624977366</v>
      </c>
      <c r="M56" s="131">
        <f t="shared" si="31"/>
        <v>0.78713831395806932</v>
      </c>
      <c r="N56" s="131">
        <f t="shared" si="31"/>
        <v>0.75672950166636488</v>
      </c>
      <c r="O56" s="131">
        <f t="shared" si="31"/>
        <v>0.72632068937466054</v>
      </c>
      <c r="P56" s="131">
        <f t="shared" si="31"/>
        <v>0.6959118770829561</v>
      </c>
      <c r="Q56" s="131">
        <f t="shared" si="31"/>
        <v>0.66550306479125176</v>
      </c>
      <c r="R56" s="131">
        <f t="shared" si="31"/>
        <v>0.63509425249954732</v>
      </c>
      <c r="S56" s="131">
        <f t="shared" si="31"/>
        <v>0.60468544020784298</v>
      </c>
      <c r="T56" s="131">
        <f t="shared" si="31"/>
        <v>0.57427662791613865</v>
      </c>
      <c r="U56" s="131">
        <f t="shared" si="31"/>
        <v>0.54386781562443431</v>
      </c>
      <c r="W56" s="154"/>
    </row>
    <row r="57" spans="1:23" ht="13.8" x14ac:dyDescent="0.25">
      <c r="A57" s="125" t="str">
        <f>A16</f>
        <v>F60564</v>
      </c>
      <c r="B57" s="144" t="str">
        <f>VLOOKUP($A57,Burn,7,FALSE)</f>
        <v>M2A3</v>
      </c>
      <c r="C57" s="126">
        <f>C6</f>
        <v>0</v>
      </c>
      <c r="D57" s="126">
        <f>VLOOKUP(A57,Burn,28,FALSE)</f>
        <v>175</v>
      </c>
      <c r="E57" s="150">
        <f>IF(VLOOKUP($A57,Burn,15,FALSE)=0,VLOOKUP($A57,Burn,15,FALSE),VLOOKUP($A57,Burn,11,FALSE))</f>
        <v>1.8782945449104178</v>
      </c>
      <c r="F57" s="152" t="str">
        <f>(D57*C57)&amp;" gal"</f>
        <v>0 gal</v>
      </c>
      <c r="G57" s="135">
        <f>D57-E57</f>
        <v>173.12170545508957</v>
      </c>
      <c r="H57" s="136">
        <f t="shared" ref="H57:U57" si="32">G57-$E57</f>
        <v>171.24341091017914</v>
      </c>
      <c r="I57" s="136">
        <f t="shared" si="32"/>
        <v>169.3651163652687</v>
      </c>
      <c r="J57" s="136">
        <f t="shared" si="32"/>
        <v>167.48682182035827</v>
      </c>
      <c r="K57" s="136">
        <f t="shared" si="32"/>
        <v>165.60852727544784</v>
      </c>
      <c r="L57" s="136">
        <f t="shared" si="32"/>
        <v>163.73023273053741</v>
      </c>
      <c r="M57" s="136">
        <f t="shared" si="32"/>
        <v>161.85193818562698</v>
      </c>
      <c r="N57" s="136">
        <f t="shared" si="32"/>
        <v>159.97364364071655</v>
      </c>
      <c r="O57" s="136">
        <f t="shared" si="32"/>
        <v>158.09534909580611</v>
      </c>
      <c r="P57" s="136">
        <f t="shared" si="32"/>
        <v>156.21705455089568</v>
      </c>
      <c r="Q57" s="136">
        <f t="shared" si="32"/>
        <v>154.33876000598525</v>
      </c>
      <c r="R57" s="136">
        <f t="shared" si="32"/>
        <v>152.46046546107482</v>
      </c>
      <c r="S57" s="136">
        <f t="shared" si="32"/>
        <v>150.58217091616439</v>
      </c>
      <c r="T57" s="136">
        <f t="shared" si="32"/>
        <v>148.70387637125395</v>
      </c>
      <c r="U57" s="137">
        <f t="shared" si="32"/>
        <v>146.82558182634352</v>
      </c>
      <c r="V57" s="153">
        <f>(D57-J57)*C57</f>
        <v>0</v>
      </c>
      <c r="W57" s="154">
        <f>(D57-N57)*C57</f>
        <v>0</v>
      </c>
    </row>
    <row r="58" spans="1:23" ht="14.4" thickBot="1" x14ac:dyDescent="0.3">
      <c r="A58" s="129"/>
      <c r="B58" s="145"/>
      <c r="C58" s="128"/>
      <c r="D58" s="142" t="str">
        <f>ROUNDUP((D57/E57)*12.9,0)&amp;"mi"</f>
        <v>1202mi</v>
      </c>
      <c r="E58" s="151"/>
      <c r="F58" s="128"/>
      <c r="G58" s="130">
        <f>G57/$D57</f>
        <v>0.98926688831479759</v>
      </c>
      <c r="H58" s="131">
        <f t="shared" ref="H58:U58" si="33">IF(H57/$D57&gt;0,H57/$D57,)</f>
        <v>0.97853377662959506</v>
      </c>
      <c r="I58" s="131">
        <f t="shared" si="33"/>
        <v>0.96780066494439265</v>
      </c>
      <c r="J58" s="131">
        <f t="shared" si="33"/>
        <v>0.95706755325919013</v>
      </c>
      <c r="K58" s="131">
        <f t="shared" si="33"/>
        <v>0.94633444157398772</v>
      </c>
      <c r="L58" s="131">
        <f t="shared" si="33"/>
        <v>0.93560132988878519</v>
      </c>
      <c r="M58" s="131">
        <f t="shared" si="33"/>
        <v>0.92486821820358278</v>
      </c>
      <c r="N58" s="131">
        <f t="shared" si="33"/>
        <v>0.91413510651838026</v>
      </c>
      <c r="O58" s="131">
        <f t="shared" si="33"/>
        <v>0.90340199483317785</v>
      </c>
      <c r="P58" s="131">
        <f t="shared" si="33"/>
        <v>0.89266888314797532</v>
      </c>
      <c r="Q58" s="131">
        <f t="shared" si="33"/>
        <v>0.88193577146277291</v>
      </c>
      <c r="R58" s="131">
        <f t="shared" si="33"/>
        <v>0.87120265977757039</v>
      </c>
      <c r="S58" s="131">
        <f t="shared" si="33"/>
        <v>0.86046954809236798</v>
      </c>
      <c r="T58" s="131">
        <f t="shared" si="33"/>
        <v>0.84973643640716545</v>
      </c>
      <c r="U58" s="131">
        <f t="shared" si="33"/>
        <v>0.83900332472196304</v>
      </c>
      <c r="W58" s="154"/>
    </row>
    <row r="59" spans="1:23" ht="13.8" x14ac:dyDescent="0.25">
      <c r="A59" s="125" t="str">
        <f>A18</f>
        <v>R50885</v>
      </c>
      <c r="B59" s="144" t="str">
        <f>VLOOKUP($A59,Burn,7,FALSE)</f>
        <v>M88A2</v>
      </c>
      <c r="C59" s="126">
        <f>C8</f>
        <v>1</v>
      </c>
      <c r="D59" s="126">
        <f>VLOOKUP(A59,Burn,28,FALSE)</f>
        <v>400</v>
      </c>
      <c r="E59" s="150">
        <f>IF(VLOOKUP($A59,Burn,15,FALSE)=0,VLOOKUP($A59,Burn,15,FALSE),VLOOKUP($A59,Burn,11,FALSE))</f>
        <v>3.8066179326562475</v>
      </c>
      <c r="F59" s="152" t="str">
        <f>(D59*C59)&amp;" gal"</f>
        <v>400 gal</v>
      </c>
      <c r="G59" s="132">
        <f>D59-E59</f>
        <v>396.19338206734375</v>
      </c>
      <c r="H59" s="133">
        <f t="shared" ref="H59:U59" si="34">G59-$E59</f>
        <v>392.3867641346875</v>
      </c>
      <c r="I59" s="133">
        <f t="shared" si="34"/>
        <v>388.58014620203124</v>
      </c>
      <c r="J59" s="133">
        <f t="shared" si="34"/>
        <v>384.77352826937499</v>
      </c>
      <c r="K59" s="133">
        <f t="shared" si="34"/>
        <v>380.96691033671874</v>
      </c>
      <c r="L59" s="133">
        <f t="shared" si="34"/>
        <v>377.16029240406249</v>
      </c>
      <c r="M59" s="133">
        <f t="shared" si="34"/>
        <v>373.35367447140624</v>
      </c>
      <c r="N59" s="133">
        <f t="shared" si="34"/>
        <v>369.54705653874998</v>
      </c>
      <c r="O59" s="133">
        <f t="shared" si="34"/>
        <v>365.74043860609373</v>
      </c>
      <c r="P59" s="133">
        <f t="shared" si="34"/>
        <v>361.93382067343748</v>
      </c>
      <c r="Q59" s="133">
        <f t="shared" si="34"/>
        <v>358.12720274078123</v>
      </c>
      <c r="R59" s="133">
        <f t="shared" si="34"/>
        <v>354.32058480812498</v>
      </c>
      <c r="S59" s="133">
        <f t="shared" si="34"/>
        <v>350.51396687546872</v>
      </c>
      <c r="T59" s="133">
        <f t="shared" si="34"/>
        <v>346.70734894281247</v>
      </c>
      <c r="U59" s="134">
        <f t="shared" si="34"/>
        <v>342.90073101015622</v>
      </c>
      <c r="V59" s="153">
        <f>(D59-J59)*C59</f>
        <v>15.226471730625008</v>
      </c>
      <c r="W59" s="154">
        <f>(D59-N59)*C59</f>
        <v>30.452943461250015</v>
      </c>
    </row>
    <row r="60" spans="1:23" ht="14.4" thickBot="1" x14ac:dyDescent="0.3">
      <c r="A60" s="129"/>
      <c r="B60" s="145"/>
      <c r="C60" s="128"/>
      <c r="D60" s="142" t="str">
        <f>ROUNDUP((D59/E59)*12.9,0)&amp;"mi"</f>
        <v>1356mi</v>
      </c>
      <c r="E60" s="151"/>
      <c r="F60" s="128"/>
      <c r="G60" s="130">
        <f>G59/$D59</f>
        <v>0.99048345516835934</v>
      </c>
      <c r="H60" s="131">
        <f t="shared" ref="H60:U60" si="35">IF(H59/$D59&gt;0,H59/$D59,)</f>
        <v>0.98096691033671879</v>
      </c>
      <c r="I60" s="131">
        <f t="shared" si="35"/>
        <v>0.97145036550507813</v>
      </c>
      <c r="J60" s="131">
        <f t="shared" si="35"/>
        <v>0.96193382067343747</v>
      </c>
      <c r="K60" s="131">
        <f t="shared" si="35"/>
        <v>0.95241727584179681</v>
      </c>
      <c r="L60" s="131">
        <f t="shared" si="35"/>
        <v>0.94290073101015626</v>
      </c>
      <c r="M60" s="131">
        <f t="shared" si="35"/>
        <v>0.9333841861785156</v>
      </c>
      <c r="N60" s="131">
        <f t="shared" si="35"/>
        <v>0.92386764134687493</v>
      </c>
      <c r="O60" s="131">
        <f t="shared" si="35"/>
        <v>0.91435109651523439</v>
      </c>
      <c r="P60" s="131">
        <f t="shared" si="35"/>
        <v>0.90483455168359372</v>
      </c>
      <c r="Q60" s="131">
        <f t="shared" si="35"/>
        <v>0.89531800685195306</v>
      </c>
      <c r="R60" s="131">
        <f t="shared" si="35"/>
        <v>0.8858014620203124</v>
      </c>
      <c r="S60" s="131">
        <f t="shared" si="35"/>
        <v>0.87628491718867185</v>
      </c>
      <c r="T60" s="131">
        <f t="shared" si="35"/>
        <v>0.86676837235703119</v>
      </c>
      <c r="U60" s="131">
        <f t="shared" si="35"/>
        <v>0.85725182752539053</v>
      </c>
      <c r="W60" s="154"/>
    </row>
    <row r="61" spans="1:23" ht="13.8" x14ac:dyDescent="0.25">
      <c r="A61" s="125" t="str">
        <f>A20</f>
        <v>T61630</v>
      </c>
      <c r="B61" s="144" t="str">
        <f>VLOOKUP($A61,Burn,7,FALSE)</f>
        <v>M1113</v>
      </c>
      <c r="C61" s="126">
        <f>C10</f>
        <v>1</v>
      </c>
      <c r="D61" s="126">
        <f>VLOOKUP(A61,Burn,28,FALSE)</f>
        <v>25.7</v>
      </c>
      <c r="E61" s="150">
        <f>IF(VLOOKUP($A61,Burn,15,FALSE)=0,VLOOKUP($A61,Burn,15,FALSE),VLOOKUP($A61,Burn,11,FALSE))</f>
        <v>1.3886306086126763</v>
      </c>
      <c r="F61" s="152" t="str">
        <f>(D61*C61)&amp;" gal"</f>
        <v>25.7 gal</v>
      </c>
      <c r="G61" s="132">
        <f>D61-E61</f>
        <v>24.311369391387323</v>
      </c>
      <c r="H61" s="133">
        <f t="shared" ref="H61:U61" si="36">G61-$E61</f>
        <v>22.922738782774648</v>
      </c>
      <c r="I61" s="133">
        <f t="shared" si="36"/>
        <v>21.534108174161972</v>
      </c>
      <c r="J61" s="133">
        <f t="shared" si="36"/>
        <v>20.145477565549296</v>
      </c>
      <c r="K61" s="133">
        <f t="shared" si="36"/>
        <v>18.75684695693662</v>
      </c>
      <c r="L61" s="133">
        <f t="shared" si="36"/>
        <v>17.368216348323944</v>
      </c>
      <c r="M61" s="133">
        <f t="shared" si="36"/>
        <v>15.979585739711268</v>
      </c>
      <c r="N61" s="133">
        <f t="shared" si="36"/>
        <v>14.590955131098593</v>
      </c>
      <c r="O61" s="133">
        <f t="shared" si="36"/>
        <v>13.202324522485917</v>
      </c>
      <c r="P61" s="133">
        <f t="shared" si="36"/>
        <v>11.813693913873241</v>
      </c>
      <c r="Q61" s="133">
        <f t="shared" si="36"/>
        <v>10.425063305260565</v>
      </c>
      <c r="R61" s="133">
        <f t="shared" si="36"/>
        <v>9.0364326966478892</v>
      </c>
      <c r="S61" s="133">
        <f t="shared" si="36"/>
        <v>7.6478020880352133</v>
      </c>
      <c r="T61" s="133">
        <f t="shared" si="36"/>
        <v>6.2591714794225375</v>
      </c>
      <c r="U61" s="134">
        <f t="shared" si="36"/>
        <v>4.8705408708098616</v>
      </c>
      <c r="V61" s="153">
        <f>(D61-J61)*C61</f>
        <v>5.5545224344507034</v>
      </c>
      <c r="W61" s="154">
        <f>(D61-N61)*C61</f>
        <v>11.109044868901407</v>
      </c>
    </row>
    <row r="62" spans="1:23" ht="14.4" thickBot="1" x14ac:dyDescent="0.3">
      <c r="A62" s="127"/>
      <c r="B62" s="145"/>
      <c r="C62" s="128"/>
      <c r="D62" s="142" t="str">
        <f>ROUNDUP((D61/E61)*12.9,0)&amp;"mi"</f>
        <v>239mi</v>
      </c>
      <c r="E62" s="151"/>
      <c r="F62" s="128"/>
      <c r="G62" s="130">
        <f>G61/$D61</f>
        <v>0.9459676805987286</v>
      </c>
      <c r="H62" s="131">
        <f t="shared" ref="H62:U62" si="37">IF(H61/$D61&gt;0,H61/$D61,)</f>
        <v>0.89193536119745709</v>
      </c>
      <c r="I62" s="131">
        <f t="shared" si="37"/>
        <v>0.83790304179618569</v>
      </c>
      <c r="J62" s="131">
        <f t="shared" si="37"/>
        <v>0.78387072239491429</v>
      </c>
      <c r="K62" s="131">
        <f t="shared" si="37"/>
        <v>0.72983840299364278</v>
      </c>
      <c r="L62" s="131">
        <f t="shared" si="37"/>
        <v>0.67580608359237138</v>
      </c>
      <c r="M62" s="131">
        <f t="shared" si="37"/>
        <v>0.62177376419109998</v>
      </c>
      <c r="N62" s="131">
        <f t="shared" si="37"/>
        <v>0.56774144478982846</v>
      </c>
      <c r="O62" s="131">
        <f t="shared" si="37"/>
        <v>0.51370912538855706</v>
      </c>
      <c r="P62" s="131">
        <f t="shared" si="37"/>
        <v>0.45967680598728566</v>
      </c>
      <c r="Q62" s="131">
        <f t="shared" si="37"/>
        <v>0.40564448658601421</v>
      </c>
      <c r="R62" s="131">
        <f t="shared" si="37"/>
        <v>0.35161216718474275</v>
      </c>
      <c r="S62" s="131">
        <f t="shared" si="37"/>
        <v>0.29757984778347135</v>
      </c>
      <c r="T62" s="131">
        <f t="shared" si="37"/>
        <v>0.2435475283821999</v>
      </c>
      <c r="U62" s="131">
        <f t="shared" si="37"/>
        <v>0.18951520898092847</v>
      </c>
    </row>
  </sheetData>
  <sheetProtection algorithmName="SHA-512" hashValue="QolpjtMlQ67ySQnTcQTppXPbyAsEuu0xQzjbrsXZcc8gyryvHyxWr2z/vYtirCRqt+3N8KturtWNI+P+uHu14Q==" saltValue="OyRMl3CeWhd46ncEJ7EGeg==" spinCount="100000" sheet="1" objects="1" scenarios="1"/>
  <phoneticPr fontId="5" type="noConversion"/>
  <conditionalFormatting sqref="G21:U21 G19:U19 G17:U17 G15:U15 G29:U29 G27:U27 G25:U25 G31:U31 G11:U11 G9:U9 G7:U7 G5:U5">
    <cfRule type="cellIs" dxfId="5" priority="7" operator="lessThan">
      <formula>0.4</formula>
    </cfRule>
    <cfRule type="colorScale" priority="8">
      <colorScale>
        <cfvo type="num" val="0.5"/>
        <cfvo type="percentile" val="80"/>
        <cfvo type="num" val="1"/>
        <color rgb="FFFF0000"/>
        <color rgb="FFFFFF00"/>
        <color rgb="FF63BE7B"/>
      </colorScale>
    </cfRule>
  </conditionalFormatting>
  <conditionalFormatting sqref="G50:U50 G48:U48 G46:U46 G52:U52">
    <cfRule type="cellIs" dxfId="4" priority="5" operator="lessThan">
      <formula>0.4</formula>
    </cfRule>
    <cfRule type="colorScale" priority="6">
      <colorScale>
        <cfvo type="num" val="0.5"/>
        <cfvo type="percentile" val="80"/>
        <cfvo type="num" val="1"/>
        <color rgb="FFFF0000"/>
        <color rgb="FFFFFF00"/>
        <color rgb="FF63BE7B"/>
      </colorScale>
    </cfRule>
  </conditionalFormatting>
  <conditionalFormatting sqref="G60:U60 G58:U58 G56:U56 G62:U62">
    <cfRule type="cellIs" dxfId="3" priority="3" operator="lessThan">
      <formula>0.4</formula>
    </cfRule>
    <cfRule type="colorScale" priority="4">
      <colorScale>
        <cfvo type="num" val="0.5"/>
        <cfvo type="percentile" val="80"/>
        <cfvo type="num" val="1"/>
        <color rgb="FFFF0000"/>
        <color rgb="FFFFFF00"/>
        <color rgb="FF63BE7B"/>
      </colorScale>
    </cfRule>
  </conditionalFormatting>
  <conditionalFormatting sqref="G39:U39 G37:U37 G35:U35 G41:U41">
    <cfRule type="cellIs" dxfId="2" priority="1" operator="lessThan">
      <formula>0.4</formula>
    </cfRule>
    <cfRule type="colorScale" priority="2">
      <colorScale>
        <cfvo type="num" val="0.5"/>
        <cfvo type="percentile" val="80"/>
        <cfvo type="num" val="1"/>
        <color rgb="FFFF0000"/>
        <color rgb="FFFFFF00"/>
        <color rgb="FF63BE7B"/>
      </colorScale>
    </cfRule>
  </conditionalFormatting>
  <pageMargins left="0.75" right="0.75" top="1" bottom="1" header="0.5" footer="0.5"/>
  <pageSetup scale="47"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A1:X63"/>
  <sheetViews>
    <sheetView workbookViewId="0">
      <selection activeCell="V46" sqref="V46:W62"/>
    </sheetView>
  </sheetViews>
  <sheetFormatPr defaultColWidth="11.44140625" defaultRowHeight="13.2" x14ac:dyDescent="0.25"/>
  <cols>
    <col min="1" max="1" width="7" bestFit="1" customWidth="1"/>
    <col min="2" max="2" width="8.109375" style="2" customWidth="1"/>
    <col min="3" max="3" width="3.88671875" bestFit="1" customWidth="1"/>
    <col min="4" max="4" width="7.88671875" bestFit="1" customWidth="1"/>
    <col min="5" max="5" width="12.88671875" customWidth="1"/>
    <col min="6" max="6" width="10.6640625" customWidth="1"/>
    <col min="7" max="21" width="6" bestFit="1" customWidth="1"/>
  </cols>
  <sheetData>
    <row r="1" spans="1:24" ht="87" customHeight="1" x14ac:dyDescent="0.25">
      <c r="E1" s="141" t="s">
        <v>1379</v>
      </c>
    </row>
    <row r="2" spans="1:24" ht="13.8" thickBot="1" x14ac:dyDescent="0.3">
      <c r="E2" s="1" t="s">
        <v>1359</v>
      </c>
      <c r="F2" s="1" t="s">
        <v>1380</v>
      </c>
      <c r="V2" s="6" t="s">
        <v>1427</v>
      </c>
      <c r="W2" s="6" t="s">
        <v>1428</v>
      </c>
      <c r="X2" s="154"/>
    </row>
    <row r="3" spans="1:24" ht="14.4" thickBot="1" x14ac:dyDescent="0.3">
      <c r="A3" s="1" t="s">
        <v>0</v>
      </c>
      <c r="C3" s="1" t="s">
        <v>1357</v>
      </c>
      <c r="D3" s="1" t="s">
        <v>1358</v>
      </c>
      <c r="E3" s="149" t="s">
        <v>1376</v>
      </c>
      <c r="F3" s="1" t="s">
        <v>1375</v>
      </c>
      <c r="G3" s="147" t="s">
        <v>1360</v>
      </c>
      <c r="H3" s="148" t="s">
        <v>1361</v>
      </c>
      <c r="I3" s="147" t="s">
        <v>1362</v>
      </c>
      <c r="J3" s="148" t="s">
        <v>1363</v>
      </c>
      <c r="K3" s="147" t="s">
        <v>1364</v>
      </c>
      <c r="L3" s="148" t="s">
        <v>1365</v>
      </c>
      <c r="M3" s="147" t="s">
        <v>1366</v>
      </c>
      <c r="N3" s="148" t="s">
        <v>1367</v>
      </c>
      <c r="O3" s="147" t="s">
        <v>1368</v>
      </c>
      <c r="P3" s="148" t="s">
        <v>1369</v>
      </c>
      <c r="Q3" s="147" t="s">
        <v>1370</v>
      </c>
      <c r="R3" s="148" t="s">
        <v>1371</v>
      </c>
      <c r="S3" s="147" t="s">
        <v>1372</v>
      </c>
      <c r="T3" s="148" t="s">
        <v>1373</v>
      </c>
      <c r="U3" s="147" t="s">
        <v>1374</v>
      </c>
    </row>
    <row r="4" spans="1:24" ht="14.4" thickBot="1" x14ac:dyDescent="0.3">
      <c r="A4" s="156" t="s">
        <v>41</v>
      </c>
      <c r="B4" s="144" t="str">
        <f>VLOOKUP($A4,Burn,7,FALSE)</f>
        <v>M984</v>
      </c>
      <c r="C4" s="140">
        <v>11</v>
      </c>
      <c r="D4" s="126">
        <f>VLOOKUP($A4,Burn,28,FALSE)</f>
        <v>155</v>
      </c>
      <c r="E4" s="150">
        <f>IF(VLOOKUP($A4,Burn,17,FALSE)=0,VLOOKUP($A4,Burn,17,FALSE),VLOOKUP($A4,Burn,13,FALSE))</f>
        <v>6.3092132293677503</v>
      </c>
      <c r="F4" s="152" t="str">
        <f>(D4*C4)&amp;" gal"</f>
        <v>1705 gal</v>
      </c>
      <c r="G4" s="138">
        <f>D4-E4</f>
        <v>148.69078677063226</v>
      </c>
      <c r="H4" s="133">
        <f>G4-$E4</f>
        <v>142.38157354126452</v>
      </c>
      <c r="I4" s="133">
        <f t="shared" ref="I4:U4" si="0">H4-$E4</f>
        <v>136.07236031189677</v>
      </c>
      <c r="J4" s="133">
        <f t="shared" si="0"/>
        <v>129.76314708252903</v>
      </c>
      <c r="K4" s="133">
        <f t="shared" si="0"/>
        <v>123.45393385316127</v>
      </c>
      <c r="L4" s="133">
        <f t="shared" si="0"/>
        <v>117.14472062379352</v>
      </c>
      <c r="M4" s="133">
        <f t="shared" si="0"/>
        <v>110.83550739442576</v>
      </c>
      <c r="N4" s="133">
        <f t="shared" si="0"/>
        <v>104.526294165058</v>
      </c>
      <c r="O4" s="133">
        <f t="shared" si="0"/>
        <v>98.217080935690248</v>
      </c>
      <c r="P4" s="133">
        <f t="shared" si="0"/>
        <v>91.907867706322492</v>
      </c>
      <c r="Q4" s="133">
        <f t="shared" si="0"/>
        <v>85.598654476954735</v>
      </c>
      <c r="R4" s="133">
        <f t="shared" si="0"/>
        <v>79.289441247586979</v>
      </c>
      <c r="S4" s="133">
        <f t="shared" si="0"/>
        <v>72.980228018219222</v>
      </c>
      <c r="T4" s="133">
        <f t="shared" si="0"/>
        <v>66.671014788851465</v>
      </c>
      <c r="U4" s="134">
        <f t="shared" si="0"/>
        <v>60.361801559483716</v>
      </c>
      <c r="V4" s="153">
        <f>(D4-J4)*C4</f>
        <v>277.60538209218066</v>
      </c>
      <c r="W4" s="154">
        <f>(D4-N4)*C4</f>
        <v>555.21076418436201</v>
      </c>
      <c r="X4" s="155"/>
    </row>
    <row r="5" spans="1:24" ht="14.4" thickBot="1" x14ac:dyDescent="0.3">
      <c r="A5" s="129"/>
      <c r="B5" s="145"/>
      <c r="C5" s="128"/>
      <c r="D5" s="142" t="str">
        <f>ROUNDUP((D4/E4)*23.1,0)&amp;"mi"</f>
        <v>568mi</v>
      </c>
      <c r="E5" s="151"/>
      <c r="F5" s="128"/>
      <c r="G5" s="139">
        <f>G4/$D4</f>
        <v>0.95929539852020806</v>
      </c>
      <c r="H5" s="131">
        <f>IF(H4/$D4&gt;0,H4/$D4,)</f>
        <v>0.91859079704041624</v>
      </c>
      <c r="I5" s="131">
        <f t="shared" ref="I5:U5" si="1">IF(I4/$D4&gt;0,I4/$D4,)</f>
        <v>0.87788619556062431</v>
      </c>
      <c r="J5" s="131">
        <f t="shared" si="1"/>
        <v>0.83718159408083248</v>
      </c>
      <c r="K5" s="131">
        <f t="shared" si="1"/>
        <v>0.79647699260104043</v>
      </c>
      <c r="L5" s="131">
        <f t="shared" si="1"/>
        <v>0.7557723911212485</v>
      </c>
      <c r="M5" s="131">
        <f t="shared" si="1"/>
        <v>0.71506778964145656</v>
      </c>
      <c r="N5" s="131">
        <f t="shared" si="1"/>
        <v>0.67436318816166452</v>
      </c>
      <c r="O5" s="131">
        <f t="shared" si="1"/>
        <v>0.63365858668187258</v>
      </c>
      <c r="P5" s="131">
        <f t="shared" si="1"/>
        <v>0.59295398520208054</v>
      </c>
      <c r="Q5" s="131">
        <f t="shared" si="1"/>
        <v>0.5522493837222886</v>
      </c>
      <c r="R5" s="131">
        <f t="shared" si="1"/>
        <v>0.51154478224249667</v>
      </c>
      <c r="S5" s="131">
        <f t="shared" si="1"/>
        <v>0.47084018076270467</v>
      </c>
      <c r="T5" s="131">
        <f t="shared" si="1"/>
        <v>0.43013557928291268</v>
      </c>
      <c r="U5" s="131">
        <f t="shared" si="1"/>
        <v>0.38943097780312075</v>
      </c>
      <c r="W5" s="154"/>
      <c r="X5" s="6"/>
    </row>
    <row r="6" spans="1:24" ht="14.4" thickBot="1" x14ac:dyDescent="0.3">
      <c r="A6" s="156" t="s">
        <v>881</v>
      </c>
      <c r="B6" s="144" t="str">
        <f>VLOOKUP($A6,Burn,7,FALSE)</f>
        <v>M1089A1P2</v>
      </c>
      <c r="C6" s="140">
        <v>3</v>
      </c>
      <c r="D6" s="126">
        <f>VLOOKUP(A6,Burn,28,FALSE)</f>
        <v>52</v>
      </c>
      <c r="E6" s="150">
        <f>IF(VLOOKUP($A6,Burn,17,FALSE)=0,VLOOKUP($A6,Burn,17,FALSE),VLOOKUP($A6,Burn,13,FALSE))</f>
        <v>5.0486758014283204</v>
      </c>
      <c r="F6" s="152" t="str">
        <f>(D6*C6)&amp;" gal"</f>
        <v>156 gal</v>
      </c>
      <c r="G6" s="135">
        <f>D6-E6</f>
        <v>46.951324198571683</v>
      </c>
      <c r="H6" s="136">
        <f t="shared" ref="H6:U10" si="2">G6-$E6</f>
        <v>41.902648397143366</v>
      </c>
      <c r="I6" s="136">
        <f t="shared" si="2"/>
        <v>36.853972595715049</v>
      </c>
      <c r="J6" s="136">
        <f t="shared" si="2"/>
        <v>31.805296794286729</v>
      </c>
      <c r="K6" s="136">
        <f t="shared" si="2"/>
        <v>26.756620992858409</v>
      </c>
      <c r="L6" s="136">
        <f t="shared" si="2"/>
        <v>21.707945191430088</v>
      </c>
      <c r="M6" s="136">
        <f t="shared" si="2"/>
        <v>16.659269390001768</v>
      </c>
      <c r="N6" s="136">
        <f t="shared" si="2"/>
        <v>11.610593588573447</v>
      </c>
      <c r="O6" s="136">
        <f t="shared" si="2"/>
        <v>6.5619177871451271</v>
      </c>
      <c r="P6" s="136">
        <f t="shared" si="2"/>
        <v>1.5132419857168067</v>
      </c>
      <c r="Q6" s="136">
        <f t="shared" si="2"/>
        <v>-3.5354338157115137</v>
      </c>
      <c r="R6" s="136">
        <f t="shared" si="2"/>
        <v>-8.5841096171398341</v>
      </c>
      <c r="S6" s="136">
        <f t="shared" si="2"/>
        <v>-13.632785418568155</v>
      </c>
      <c r="T6" s="136">
        <f t="shared" si="2"/>
        <v>-18.681461219996475</v>
      </c>
      <c r="U6" s="137">
        <f t="shared" si="2"/>
        <v>-23.730137021424795</v>
      </c>
      <c r="V6" s="153">
        <f>(D6-J6)*C6</f>
        <v>60.584109617139816</v>
      </c>
      <c r="W6" s="154">
        <f>(D6-N6)*C6</f>
        <v>121.16821923427965</v>
      </c>
    </row>
    <row r="7" spans="1:24" ht="14.4" thickBot="1" x14ac:dyDescent="0.3">
      <c r="A7" s="129"/>
      <c r="B7" s="145"/>
      <c r="C7" s="128"/>
      <c r="D7" s="142" t="str">
        <f>ROUNDUP((D6/E6)*23.1,0)&amp;"mi"</f>
        <v>238mi</v>
      </c>
      <c r="E7" s="151"/>
      <c r="F7" s="128"/>
      <c r="G7" s="130">
        <f>G6/$D6</f>
        <v>0.90291008074176315</v>
      </c>
      <c r="H7" s="131">
        <f>IF(H6/$D6&gt;0,H6/$D6,)</f>
        <v>0.80582016148352631</v>
      </c>
      <c r="I7" s="131">
        <f t="shared" ref="I7:U7" si="3">IF(I6/$D6&gt;0,I6/$D6,)</f>
        <v>0.70873024222528946</v>
      </c>
      <c r="J7" s="131">
        <f t="shared" si="3"/>
        <v>0.61164032296705251</v>
      </c>
      <c r="K7" s="131">
        <f t="shared" si="3"/>
        <v>0.51455040370881555</v>
      </c>
      <c r="L7" s="131">
        <f t="shared" si="3"/>
        <v>0.41746048445057859</v>
      </c>
      <c r="M7" s="131">
        <f t="shared" si="3"/>
        <v>0.32037056519234169</v>
      </c>
      <c r="N7" s="131">
        <f t="shared" si="3"/>
        <v>0.22328064593410477</v>
      </c>
      <c r="O7" s="131">
        <f t="shared" si="3"/>
        <v>0.12619072667586784</v>
      </c>
      <c r="P7" s="131">
        <f t="shared" si="3"/>
        <v>2.9100807417630898E-2</v>
      </c>
      <c r="Q7" s="131">
        <f t="shared" si="3"/>
        <v>0</v>
      </c>
      <c r="R7" s="131">
        <f t="shared" si="3"/>
        <v>0</v>
      </c>
      <c r="S7" s="131">
        <f t="shared" si="3"/>
        <v>0</v>
      </c>
      <c r="T7" s="131">
        <f t="shared" si="3"/>
        <v>0</v>
      </c>
      <c r="U7" s="131">
        <f t="shared" si="3"/>
        <v>0</v>
      </c>
      <c r="W7" s="154"/>
    </row>
    <row r="8" spans="1:24" ht="14.4" thickBot="1" x14ac:dyDescent="0.3">
      <c r="A8" s="143" t="s">
        <v>48</v>
      </c>
      <c r="B8" s="144" t="str">
        <f>VLOOKUP($A8,Burn,7,FALSE)</f>
        <v>M1075</v>
      </c>
      <c r="C8" s="140">
        <v>10</v>
      </c>
      <c r="D8" s="126">
        <f>VLOOKUP(A8,Burn,28,FALSE)</f>
        <v>185</v>
      </c>
      <c r="E8" s="150">
        <f>IF(VLOOKUP($A8,Burn,17,FALSE)=0,VLOOKUP($A8,Burn,17,FALSE),VLOOKUP($A8,Burn,13,FALSE))</f>
        <v>6.882544340108165</v>
      </c>
      <c r="F8" s="152" t="str">
        <f>(D8*C8)&amp;" gal"</f>
        <v>1850 gal</v>
      </c>
      <c r="G8" s="132">
        <f>D8-E8</f>
        <v>178.11745565989185</v>
      </c>
      <c r="H8" s="133">
        <f t="shared" si="2"/>
        <v>171.23491131978369</v>
      </c>
      <c r="I8" s="133">
        <f t="shared" si="2"/>
        <v>164.35236697967554</v>
      </c>
      <c r="J8" s="133">
        <f t="shared" si="2"/>
        <v>157.46982263956738</v>
      </c>
      <c r="K8" s="133">
        <f t="shared" si="2"/>
        <v>150.58727829945923</v>
      </c>
      <c r="L8" s="133">
        <f t="shared" si="2"/>
        <v>143.70473395935107</v>
      </c>
      <c r="M8" s="133">
        <f t="shared" si="2"/>
        <v>136.82218961924292</v>
      </c>
      <c r="N8" s="133">
        <f t="shared" si="2"/>
        <v>129.93964527913477</v>
      </c>
      <c r="O8" s="133">
        <f t="shared" si="2"/>
        <v>123.0571009390266</v>
      </c>
      <c r="P8" s="133">
        <f t="shared" si="2"/>
        <v>116.17455659891843</v>
      </c>
      <c r="Q8" s="133">
        <f t="shared" si="2"/>
        <v>109.29201225881026</v>
      </c>
      <c r="R8" s="133">
        <f t="shared" si="2"/>
        <v>102.40946791870209</v>
      </c>
      <c r="S8" s="133">
        <f t="shared" si="2"/>
        <v>95.526923578593923</v>
      </c>
      <c r="T8" s="133">
        <f t="shared" si="2"/>
        <v>88.644379238485755</v>
      </c>
      <c r="U8" s="134">
        <f t="shared" si="2"/>
        <v>81.761834898377586</v>
      </c>
      <c r="V8" s="153">
        <f>(D8-J8)*C8</f>
        <v>275.30177360432617</v>
      </c>
      <c r="W8" s="154">
        <f>(D8-N8)*C8</f>
        <v>550.60354720865234</v>
      </c>
    </row>
    <row r="9" spans="1:24" ht="14.4" thickBot="1" x14ac:dyDescent="0.3">
      <c r="A9" s="129"/>
      <c r="B9" s="145"/>
      <c r="C9" s="128"/>
      <c r="D9" s="142" t="str">
        <f>ROUNDUP((D8/E8)*23.1,0)&amp;"mi"</f>
        <v>621mi</v>
      </c>
      <c r="E9" s="151"/>
      <c r="F9" s="128"/>
      <c r="G9" s="130">
        <f>G8/$D8</f>
        <v>0.96279705762103696</v>
      </c>
      <c r="H9" s="131">
        <f>IF(H8/$D8&gt;0,H8/$D8,)</f>
        <v>0.92559411524207402</v>
      </c>
      <c r="I9" s="131">
        <f t="shared" ref="I9:U9" si="4">IF(I8/$D8&gt;0,I8/$D8,)</f>
        <v>0.88839117286311098</v>
      </c>
      <c r="J9" s="131">
        <f t="shared" si="4"/>
        <v>0.85118823048414805</v>
      </c>
      <c r="K9" s="131">
        <f t="shared" si="4"/>
        <v>0.813985288105185</v>
      </c>
      <c r="L9" s="131">
        <f t="shared" si="4"/>
        <v>0.77678234572622207</v>
      </c>
      <c r="M9" s="131">
        <f t="shared" si="4"/>
        <v>0.73957940334725902</v>
      </c>
      <c r="N9" s="131">
        <f t="shared" si="4"/>
        <v>0.70237646096829598</v>
      </c>
      <c r="O9" s="131">
        <f t="shared" si="4"/>
        <v>0.66517351858933293</v>
      </c>
      <c r="P9" s="131">
        <f t="shared" si="4"/>
        <v>0.62797057621036989</v>
      </c>
      <c r="Q9" s="131">
        <f t="shared" si="4"/>
        <v>0.59076763383140685</v>
      </c>
      <c r="R9" s="131">
        <f t="shared" si="4"/>
        <v>0.55356469145244369</v>
      </c>
      <c r="S9" s="131">
        <f t="shared" si="4"/>
        <v>0.51636174907348065</v>
      </c>
      <c r="T9" s="131">
        <f t="shared" si="4"/>
        <v>0.4791588066945176</v>
      </c>
      <c r="U9" s="131">
        <f t="shared" si="4"/>
        <v>0.4419558643155545</v>
      </c>
      <c r="W9" s="154"/>
    </row>
    <row r="10" spans="1:24" ht="14.4" thickBot="1" x14ac:dyDescent="0.3">
      <c r="A10" s="143" t="s">
        <v>39</v>
      </c>
      <c r="B10" s="144" t="str">
        <f>VLOOKUP($A10,Burn,7,FALSE)</f>
        <v>M978A2R1</v>
      </c>
      <c r="C10" s="140">
        <v>18</v>
      </c>
      <c r="D10" s="126">
        <f>VLOOKUP(A10,Burn,28,FALSE)</f>
        <v>155</v>
      </c>
      <c r="E10" s="150">
        <f>IF(VLOOKUP($A10,Burn,17,FALSE)=0,VLOOKUP($A10,Burn,17,FALSE),VLOOKUP($A10,Burn,13,FALSE))</f>
        <v>4.2916269434371692</v>
      </c>
      <c r="F10" s="152" t="str">
        <f>(D10*C10)&amp;" gal"</f>
        <v>2790 gal</v>
      </c>
      <c r="G10" s="132">
        <f>D10-E10</f>
        <v>150.70837305656283</v>
      </c>
      <c r="H10" s="133">
        <f t="shared" si="2"/>
        <v>146.41674611312567</v>
      </c>
      <c r="I10" s="133">
        <f t="shared" si="2"/>
        <v>142.1251191696885</v>
      </c>
      <c r="J10" s="133">
        <f t="shared" si="2"/>
        <v>137.83349222625134</v>
      </c>
      <c r="K10" s="133">
        <f t="shared" si="2"/>
        <v>133.54186528281417</v>
      </c>
      <c r="L10" s="133">
        <f t="shared" si="2"/>
        <v>129.25023833937701</v>
      </c>
      <c r="M10" s="133">
        <f t="shared" si="2"/>
        <v>124.95861139593984</v>
      </c>
      <c r="N10" s="133">
        <f t="shared" si="2"/>
        <v>120.66698445250267</v>
      </c>
      <c r="O10" s="133">
        <f t="shared" si="2"/>
        <v>116.37535750906551</v>
      </c>
      <c r="P10" s="133">
        <f t="shared" si="2"/>
        <v>112.08373056562834</v>
      </c>
      <c r="Q10" s="133">
        <f t="shared" si="2"/>
        <v>107.79210362219118</v>
      </c>
      <c r="R10" s="133">
        <f t="shared" si="2"/>
        <v>103.50047667875401</v>
      </c>
      <c r="S10" s="133">
        <f t="shared" si="2"/>
        <v>99.208849735316846</v>
      </c>
      <c r="T10" s="133">
        <f t="shared" si="2"/>
        <v>94.917222791879681</v>
      </c>
      <c r="U10" s="134">
        <f t="shared" si="2"/>
        <v>90.625595848442515</v>
      </c>
      <c r="V10" s="153">
        <f>(D10-J10)*C10</f>
        <v>308.99713992747593</v>
      </c>
      <c r="W10" s="154">
        <f>(D10-N10)*C10</f>
        <v>617.99427985495186</v>
      </c>
    </row>
    <row r="11" spans="1:24" ht="14.4" thickBot="1" x14ac:dyDescent="0.3">
      <c r="A11" s="127"/>
      <c r="B11" s="145"/>
      <c r="C11" s="128"/>
      <c r="D11" s="142" t="str">
        <f>ROUNDUP((D10/E10)*23.1,0)&amp;"mi"</f>
        <v>835mi</v>
      </c>
      <c r="E11" s="151"/>
      <c r="F11" s="128"/>
      <c r="G11" s="130">
        <f>G10/$D10</f>
        <v>0.97231208423588922</v>
      </c>
      <c r="H11" s="131">
        <f>IF(H10/$D10&gt;0,H10/$D10,)</f>
        <v>0.94462416847177855</v>
      </c>
      <c r="I11" s="131">
        <f t="shared" ref="I11:U11" si="5">IF(I10/$D10&gt;0,I10/$D10,)</f>
        <v>0.91693625270766776</v>
      </c>
      <c r="J11" s="131">
        <f t="shared" si="5"/>
        <v>0.88924833694355698</v>
      </c>
      <c r="K11" s="131">
        <f t="shared" si="5"/>
        <v>0.86156042117944631</v>
      </c>
      <c r="L11" s="131">
        <f t="shared" si="5"/>
        <v>0.83387250541533553</v>
      </c>
      <c r="M11" s="131">
        <f t="shared" si="5"/>
        <v>0.80618458965122475</v>
      </c>
      <c r="N11" s="131">
        <f t="shared" si="5"/>
        <v>0.77849667388711408</v>
      </c>
      <c r="O11" s="131">
        <f t="shared" si="5"/>
        <v>0.75080875812300329</v>
      </c>
      <c r="P11" s="131">
        <f t="shared" si="5"/>
        <v>0.72312084235889251</v>
      </c>
      <c r="Q11" s="131">
        <f t="shared" si="5"/>
        <v>0.69543292659478184</v>
      </c>
      <c r="R11" s="131">
        <f t="shared" si="5"/>
        <v>0.66774501083067106</v>
      </c>
      <c r="S11" s="131">
        <f t="shared" si="5"/>
        <v>0.64005709506656028</v>
      </c>
      <c r="T11" s="131">
        <f t="shared" si="5"/>
        <v>0.61236917930244961</v>
      </c>
      <c r="U11" s="131">
        <f t="shared" si="5"/>
        <v>0.58468126353833882</v>
      </c>
      <c r="W11" s="154"/>
    </row>
    <row r="12" spans="1:24" ht="14.4" thickBot="1" x14ac:dyDescent="0.3">
      <c r="B12" s="146"/>
      <c r="E12" s="1" t="s">
        <v>1359</v>
      </c>
      <c r="F12" s="1" t="s">
        <v>1380</v>
      </c>
      <c r="W12" s="154"/>
    </row>
    <row r="13" spans="1:24" ht="14.4" thickBot="1" x14ac:dyDescent="0.3">
      <c r="A13" s="1" t="s">
        <v>0</v>
      </c>
      <c r="B13" s="146"/>
      <c r="C13" s="1" t="s">
        <v>1357</v>
      </c>
      <c r="D13" s="1" t="s">
        <v>1358</v>
      </c>
      <c r="E13" s="149" t="s">
        <v>1377</v>
      </c>
      <c r="F13" s="1" t="s">
        <v>1375</v>
      </c>
      <c r="G13" s="147" t="s">
        <v>1360</v>
      </c>
      <c r="H13" s="148" t="s">
        <v>1361</v>
      </c>
      <c r="I13" s="147" t="s">
        <v>1362</v>
      </c>
      <c r="J13" s="148" t="s">
        <v>1363</v>
      </c>
      <c r="K13" s="147" t="s">
        <v>1364</v>
      </c>
      <c r="L13" s="148" t="s">
        <v>1365</v>
      </c>
      <c r="M13" s="147" t="s">
        <v>1366</v>
      </c>
      <c r="N13" s="148" t="s">
        <v>1367</v>
      </c>
      <c r="O13" s="147" t="s">
        <v>1368</v>
      </c>
      <c r="P13" s="148" t="s">
        <v>1369</v>
      </c>
      <c r="Q13" s="147" t="s">
        <v>1370</v>
      </c>
      <c r="R13" s="148" t="s">
        <v>1371</v>
      </c>
      <c r="S13" s="147" t="s">
        <v>1372</v>
      </c>
      <c r="T13" s="148" t="s">
        <v>1373</v>
      </c>
      <c r="U13" s="147" t="s">
        <v>1374</v>
      </c>
      <c r="W13" s="154"/>
    </row>
    <row r="14" spans="1:24" ht="13.8" x14ac:dyDescent="0.25">
      <c r="A14" s="125" t="str">
        <f>A4</f>
        <v>T63093</v>
      </c>
      <c r="B14" s="144" t="str">
        <f>VLOOKUP($A14,Burn,7,FALSE)</f>
        <v>M984</v>
      </c>
      <c r="C14" s="126">
        <f>C4</f>
        <v>11</v>
      </c>
      <c r="D14" s="126">
        <f>VLOOKUP($A14,Burn,28,FALSE)</f>
        <v>155</v>
      </c>
      <c r="E14" s="150">
        <f>IF(VLOOKUP($A14,Burn,16,FALSE)=0,VLOOKUP($A14,Burn,16,FALSE),VLOOKUP($A14,Burn,12,FALSE))</f>
        <v>4.9098089456495204</v>
      </c>
      <c r="F14" s="152" t="str">
        <f>(D14*C14)&amp;" gal"</f>
        <v>1705 gal</v>
      </c>
      <c r="G14" s="138">
        <f>D14-E14</f>
        <v>150.09019105435047</v>
      </c>
      <c r="H14" s="133">
        <f>G14-$E14</f>
        <v>145.18038210870094</v>
      </c>
      <c r="I14" s="133">
        <f t="shared" ref="I14:U14" si="6">H14-$E14</f>
        <v>140.27057316305141</v>
      </c>
      <c r="J14" s="133">
        <f t="shared" si="6"/>
        <v>135.36076421740188</v>
      </c>
      <c r="K14" s="133">
        <f t="shared" si="6"/>
        <v>130.45095527175235</v>
      </c>
      <c r="L14" s="133">
        <f t="shared" si="6"/>
        <v>125.54114632610283</v>
      </c>
      <c r="M14" s="133">
        <f t="shared" si="6"/>
        <v>120.63133738045332</v>
      </c>
      <c r="N14" s="133">
        <f t="shared" si="6"/>
        <v>115.7215284348038</v>
      </c>
      <c r="O14" s="133">
        <f t="shared" si="6"/>
        <v>110.81171948915429</v>
      </c>
      <c r="P14" s="133">
        <f t="shared" si="6"/>
        <v>105.90191054350477</v>
      </c>
      <c r="Q14" s="133">
        <f t="shared" si="6"/>
        <v>100.99210159785525</v>
      </c>
      <c r="R14" s="133">
        <f t="shared" si="6"/>
        <v>96.082292652205737</v>
      </c>
      <c r="S14" s="133">
        <f t="shared" si="6"/>
        <v>91.172483706556221</v>
      </c>
      <c r="T14" s="133">
        <f t="shared" si="6"/>
        <v>86.262674760906705</v>
      </c>
      <c r="U14" s="134">
        <f t="shared" si="6"/>
        <v>81.352865815257189</v>
      </c>
      <c r="V14" s="153">
        <f>(D14-J14)*C14</f>
        <v>216.03159360857933</v>
      </c>
      <c r="W14" s="154">
        <f>(D14-N14)*C14</f>
        <v>432.0631872171582</v>
      </c>
      <c r="X14" s="155"/>
    </row>
    <row r="15" spans="1:24" ht="14.4" thickBot="1" x14ac:dyDescent="0.3">
      <c r="A15" s="129"/>
      <c r="B15" s="145"/>
      <c r="C15" s="128"/>
      <c r="D15" s="142" t="str">
        <f>ROUNDUP((D14/E14)*28.1,0)&amp;"mi"</f>
        <v>888mi</v>
      </c>
      <c r="E15" s="151"/>
      <c r="F15" s="128"/>
      <c r="G15" s="139">
        <f>G14/$D14</f>
        <v>0.96832381325387396</v>
      </c>
      <c r="H15" s="131">
        <f>IF(H14/$D14&gt;0,H14/$D14,)</f>
        <v>0.93664762650774802</v>
      </c>
      <c r="I15" s="131">
        <f t="shared" ref="I15:U15" si="7">IF(I14/$D14&gt;0,I14/$D14,)</f>
        <v>0.90497143976162198</v>
      </c>
      <c r="J15" s="131">
        <f t="shared" si="7"/>
        <v>0.87329525301549604</v>
      </c>
      <c r="K15" s="131">
        <f t="shared" si="7"/>
        <v>0.84161906626937</v>
      </c>
      <c r="L15" s="131">
        <f t="shared" si="7"/>
        <v>0.80994287952324406</v>
      </c>
      <c r="M15" s="131">
        <f t="shared" si="7"/>
        <v>0.77826669277711813</v>
      </c>
      <c r="N15" s="131">
        <f t="shared" si="7"/>
        <v>0.74659050603099231</v>
      </c>
      <c r="O15" s="131">
        <f t="shared" si="7"/>
        <v>0.71491431928486637</v>
      </c>
      <c r="P15" s="131">
        <f t="shared" si="7"/>
        <v>0.68323813253874044</v>
      </c>
      <c r="Q15" s="131">
        <f t="shared" si="7"/>
        <v>0.65156194579261451</v>
      </c>
      <c r="R15" s="131">
        <f t="shared" si="7"/>
        <v>0.61988575904648868</v>
      </c>
      <c r="S15" s="131">
        <f t="shared" si="7"/>
        <v>0.58820957230036275</v>
      </c>
      <c r="T15" s="131">
        <f t="shared" si="7"/>
        <v>0.55653338555423681</v>
      </c>
      <c r="U15" s="131">
        <f t="shared" si="7"/>
        <v>0.52485719880811088</v>
      </c>
      <c r="W15" s="154"/>
    </row>
    <row r="16" spans="1:24" ht="13.8" x14ac:dyDescent="0.25">
      <c r="A16" s="125" t="str">
        <f>A6</f>
        <v>T94671</v>
      </c>
      <c r="B16" s="144" t="str">
        <f>VLOOKUP($A16,Burn,7,FALSE)</f>
        <v>M1089A1P2</v>
      </c>
      <c r="C16" s="126">
        <f>C6</f>
        <v>3</v>
      </c>
      <c r="D16" s="126">
        <f>VLOOKUP(A16,Burn,28,FALSE)</f>
        <v>52</v>
      </c>
      <c r="E16" s="150">
        <f>IF(VLOOKUP($A16,Burn,16,FALSE)=0,VLOOKUP($A16,Burn,16,FALSE),VLOOKUP($A16,Burn,12,FALSE))</f>
        <v>4.1960821412263103</v>
      </c>
      <c r="F16" s="152" t="str">
        <f>(D16*C16)&amp;" gal"</f>
        <v>156 gal</v>
      </c>
      <c r="G16" s="135">
        <f>D16-E16</f>
        <v>47.803917858773687</v>
      </c>
      <c r="H16" s="136">
        <f t="shared" ref="H16:U16" si="8">G16-$E16</f>
        <v>43.607835717547374</v>
      </c>
      <c r="I16" s="136">
        <f t="shared" si="8"/>
        <v>39.411753576321061</v>
      </c>
      <c r="J16" s="136">
        <f t="shared" si="8"/>
        <v>35.215671435094748</v>
      </c>
      <c r="K16" s="136">
        <f t="shared" si="8"/>
        <v>31.019589293868439</v>
      </c>
      <c r="L16" s="136">
        <f t="shared" si="8"/>
        <v>26.823507152642129</v>
      </c>
      <c r="M16" s="136">
        <f t="shared" si="8"/>
        <v>22.62742501141582</v>
      </c>
      <c r="N16" s="136">
        <f t="shared" si="8"/>
        <v>18.431342870189511</v>
      </c>
      <c r="O16" s="136">
        <f t="shared" si="8"/>
        <v>14.235260728963201</v>
      </c>
      <c r="P16" s="136">
        <f t="shared" si="8"/>
        <v>10.039178587736892</v>
      </c>
      <c r="Q16" s="136">
        <f t="shared" si="8"/>
        <v>5.8430964465105815</v>
      </c>
      <c r="R16" s="136">
        <f t="shared" si="8"/>
        <v>1.6470143052842712</v>
      </c>
      <c r="S16" s="136">
        <f t="shared" si="8"/>
        <v>-2.5490678359420391</v>
      </c>
      <c r="T16" s="136">
        <f t="shared" si="8"/>
        <v>-6.7451499771683494</v>
      </c>
      <c r="U16" s="137">
        <f t="shared" si="8"/>
        <v>-10.941232118394659</v>
      </c>
      <c r="V16" s="153">
        <f>(D16-J16)*C16</f>
        <v>50.352985694715755</v>
      </c>
      <c r="W16" s="154">
        <f>(D16-N16)*C16</f>
        <v>100.70597138943147</v>
      </c>
    </row>
    <row r="17" spans="1:23" ht="14.4" thickBot="1" x14ac:dyDescent="0.3">
      <c r="A17" s="129"/>
      <c r="B17" s="145"/>
      <c r="C17" s="128"/>
      <c r="D17" s="142" t="str">
        <f>ROUNDUP((D16/E16)*28.1,0)&amp;"mi"</f>
        <v>349mi</v>
      </c>
      <c r="E17" s="151"/>
      <c r="F17" s="128"/>
      <c r="G17" s="130">
        <f>G16/$D16</f>
        <v>0.91930611266872475</v>
      </c>
      <c r="H17" s="131">
        <f>IF(H16/$D16&gt;0,H16/$D16,)</f>
        <v>0.8386122253374495</v>
      </c>
      <c r="I17" s="131">
        <f t="shared" ref="I17:U17" si="9">IF(I16/$D16&gt;0,I16/$D16,)</f>
        <v>0.75791833800617425</v>
      </c>
      <c r="J17" s="131">
        <f t="shared" si="9"/>
        <v>0.677224450674899</v>
      </c>
      <c r="K17" s="131">
        <f t="shared" si="9"/>
        <v>0.59653056334362387</v>
      </c>
      <c r="L17" s="131">
        <f t="shared" si="9"/>
        <v>0.51583667601234862</v>
      </c>
      <c r="M17" s="131">
        <f t="shared" si="9"/>
        <v>0.43514278868107348</v>
      </c>
      <c r="N17" s="131">
        <f t="shared" si="9"/>
        <v>0.35444890134979828</v>
      </c>
      <c r="O17" s="131">
        <f t="shared" si="9"/>
        <v>0.27375501401852309</v>
      </c>
      <c r="P17" s="131">
        <f t="shared" si="9"/>
        <v>0.19306112668724792</v>
      </c>
      <c r="Q17" s="131">
        <f t="shared" si="9"/>
        <v>0.11236723935597272</v>
      </c>
      <c r="R17" s="131">
        <f t="shared" si="9"/>
        <v>3.1673352024697524E-2</v>
      </c>
      <c r="S17" s="131">
        <f t="shared" si="9"/>
        <v>0</v>
      </c>
      <c r="T17" s="131">
        <f t="shared" si="9"/>
        <v>0</v>
      </c>
      <c r="U17" s="131">
        <f t="shared" si="9"/>
        <v>0</v>
      </c>
      <c r="W17" s="154"/>
    </row>
    <row r="18" spans="1:23" ht="13.8" x14ac:dyDescent="0.25">
      <c r="A18" s="125" t="str">
        <f>A8</f>
        <v>T40999</v>
      </c>
      <c r="B18" s="144" t="str">
        <f>VLOOKUP($A18,Burn,7,FALSE)</f>
        <v>M1075</v>
      </c>
      <c r="C18" s="126">
        <f>C8</f>
        <v>10</v>
      </c>
      <c r="D18" s="126">
        <f>VLOOKUP(A18,Burn,28,FALSE)</f>
        <v>185</v>
      </c>
      <c r="E18" s="150">
        <f>IF(VLOOKUP($A18,Burn,16,FALSE)=0,VLOOKUP($A18,Burn,16,FALSE),VLOOKUP($A18,Burn,12,FALSE))</f>
        <v>8.4278837042271384</v>
      </c>
      <c r="F18" s="152" t="str">
        <f>(D18*C18)&amp;" gal"</f>
        <v>1850 gal</v>
      </c>
      <c r="G18" s="132">
        <f>D18-E18</f>
        <v>176.57211629577287</v>
      </c>
      <c r="H18" s="133">
        <f t="shared" ref="H18:U18" si="10">G18-$E18</f>
        <v>168.14423259154574</v>
      </c>
      <c r="I18" s="133">
        <f t="shared" si="10"/>
        <v>159.71634888731862</v>
      </c>
      <c r="J18" s="133">
        <f t="shared" si="10"/>
        <v>151.28846518309149</v>
      </c>
      <c r="K18" s="133">
        <f t="shared" si="10"/>
        <v>142.86058147886436</v>
      </c>
      <c r="L18" s="133">
        <f t="shared" si="10"/>
        <v>134.43269777463723</v>
      </c>
      <c r="M18" s="133">
        <f t="shared" si="10"/>
        <v>126.00481407041009</v>
      </c>
      <c r="N18" s="133">
        <f t="shared" si="10"/>
        <v>117.57693036618295</v>
      </c>
      <c r="O18" s="133">
        <f t="shared" si="10"/>
        <v>109.14904666195581</v>
      </c>
      <c r="P18" s="133">
        <f t="shared" si="10"/>
        <v>100.72116295772867</v>
      </c>
      <c r="Q18" s="133">
        <f t="shared" si="10"/>
        <v>92.293279253501524</v>
      </c>
      <c r="R18" s="133">
        <f t="shared" si="10"/>
        <v>83.865395549274382</v>
      </c>
      <c r="S18" s="133">
        <f t="shared" si="10"/>
        <v>75.43751184504724</v>
      </c>
      <c r="T18" s="133">
        <f t="shared" si="10"/>
        <v>67.009628140820098</v>
      </c>
      <c r="U18" s="134">
        <f t="shared" si="10"/>
        <v>58.581744436592956</v>
      </c>
      <c r="V18" s="153">
        <f>(D18-J18)*C18</f>
        <v>337.11534816908511</v>
      </c>
      <c r="W18" s="154">
        <f>(D18-N18)*C18</f>
        <v>674.23069633817045</v>
      </c>
    </row>
    <row r="19" spans="1:23" ht="14.4" thickBot="1" x14ac:dyDescent="0.3">
      <c r="A19" s="129"/>
      <c r="B19" s="145"/>
      <c r="C19" s="128"/>
      <c r="D19" s="142" t="str">
        <f>ROUNDUP((D18/E18)*28.1,0)&amp;"mi"</f>
        <v>617mi</v>
      </c>
      <c r="E19" s="151"/>
      <c r="F19" s="128"/>
      <c r="G19" s="130">
        <f>G18/$D18</f>
        <v>0.95444387186904256</v>
      </c>
      <c r="H19" s="131">
        <f>IF(H18/$D18&gt;0,H18/$D18,)</f>
        <v>0.90888774373808512</v>
      </c>
      <c r="I19" s="131">
        <f t="shared" ref="I19:U19" si="11">IF(I18/$D18&gt;0,I18/$D18,)</f>
        <v>0.86333161560712768</v>
      </c>
      <c r="J19" s="131">
        <f t="shared" si="11"/>
        <v>0.81777548747617024</v>
      </c>
      <c r="K19" s="131">
        <f t="shared" si="11"/>
        <v>0.7722193593452128</v>
      </c>
      <c r="L19" s="131">
        <f t="shared" si="11"/>
        <v>0.72666323121425536</v>
      </c>
      <c r="M19" s="131">
        <f t="shared" si="11"/>
        <v>0.6811071030832978</v>
      </c>
      <c r="N19" s="131">
        <f t="shared" si="11"/>
        <v>0.63555097495234025</v>
      </c>
      <c r="O19" s="131">
        <f t="shared" si="11"/>
        <v>0.5899948468213827</v>
      </c>
      <c r="P19" s="131">
        <f t="shared" si="11"/>
        <v>0.54443871869042526</v>
      </c>
      <c r="Q19" s="131">
        <f t="shared" si="11"/>
        <v>0.49888259055946771</v>
      </c>
      <c r="R19" s="131">
        <f t="shared" si="11"/>
        <v>0.45332646242851016</v>
      </c>
      <c r="S19" s="131">
        <f t="shared" si="11"/>
        <v>0.40777033429755266</v>
      </c>
      <c r="T19" s="131">
        <f t="shared" si="11"/>
        <v>0.36221420616659511</v>
      </c>
      <c r="U19" s="131">
        <f t="shared" si="11"/>
        <v>0.31665807803563761</v>
      </c>
      <c r="W19" s="154"/>
    </row>
    <row r="20" spans="1:23" ht="13.8" x14ac:dyDescent="0.25">
      <c r="A20" s="125" t="str">
        <f>A10</f>
        <v>T87243</v>
      </c>
      <c r="B20" s="144" t="str">
        <f>VLOOKUP($A20,Burn,7,FALSE)</f>
        <v>M978A2R1</v>
      </c>
      <c r="C20" s="126">
        <f>C10</f>
        <v>18</v>
      </c>
      <c r="D20" s="126">
        <f>VLOOKUP(A20,Burn,28,FALSE)</f>
        <v>155</v>
      </c>
      <c r="E20" s="150">
        <f>IF(VLOOKUP($A20,Burn,16,FALSE)=0,VLOOKUP($A20,Burn,16,FALSE),VLOOKUP($A20,Burn,12,FALSE))</f>
        <v>5.3156324937968131</v>
      </c>
      <c r="F20" s="152" t="str">
        <f>(D20*C20)&amp;" gal"</f>
        <v>2790 gal</v>
      </c>
      <c r="G20" s="132">
        <f>D20-E20</f>
        <v>149.68436750620319</v>
      </c>
      <c r="H20" s="133">
        <f t="shared" ref="H20:U20" si="12">G20-$E20</f>
        <v>144.36873501240638</v>
      </c>
      <c r="I20" s="133">
        <f t="shared" si="12"/>
        <v>139.05310251860956</v>
      </c>
      <c r="J20" s="133">
        <f t="shared" si="12"/>
        <v>133.73747002481275</v>
      </c>
      <c r="K20" s="133">
        <f t="shared" si="12"/>
        <v>128.42183753101594</v>
      </c>
      <c r="L20" s="133">
        <f t="shared" si="12"/>
        <v>123.10620503721913</v>
      </c>
      <c r="M20" s="133">
        <f t="shared" si="12"/>
        <v>117.79057254342231</v>
      </c>
      <c r="N20" s="133">
        <f t="shared" si="12"/>
        <v>112.4749400496255</v>
      </c>
      <c r="O20" s="133">
        <f t="shared" si="12"/>
        <v>107.15930755582869</v>
      </c>
      <c r="P20" s="133">
        <f t="shared" si="12"/>
        <v>101.84367506203188</v>
      </c>
      <c r="Q20" s="133">
        <f t="shared" si="12"/>
        <v>96.528042568235065</v>
      </c>
      <c r="R20" s="133">
        <f t="shared" si="12"/>
        <v>91.212410074438253</v>
      </c>
      <c r="S20" s="133">
        <f t="shared" si="12"/>
        <v>85.896777580641441</v>
      </c>
      <c r="T20" s="133">
        <f t="shared" si="12"/>
        <v>80.581145086844629</v>
      </c>
      <c r="U20" s="134">
        <f t="shared" si="12"/>
        <v>75.265512593047816</v>
      </c>
      <c r="V20" s="153">
        <f>(D20-J20)*C20</f>
        <v>382.72553955337048</v>
      </c>
      <c r="W20" s="154">
        <f>(D20-N20)*C20</f>
        <v>765.45107910674096</v>
      </c>
    </row>
    <row r="21" spans="1:23" ht="14.4" thickBot="1" x14ac:dyDescent="0.3">
      <c r="A21" s="127"/>
      <c r="B21" s="145"/>
      <c r="C21" s="128"/>
      <c r="D21" s="142" t="str">
        <f>ROUNDUP((D20/E20)*28.1,0)&amp;"mi"</f>
        <v>820mi</v>
      </c>
      <c r="E21" s="151"/>
      <c r="F21" s="128"/>
      <c r="G21" s="130">
        <f>G20/$D20</f>
        <v>0.96570559681421408</v>
      </c>
      <c r="H21" s="131">
        <f>IF(H20/$D20&gt;0,H20/$D20,)</f>
        <v>0.93141119362842828</v>
      </c>
      <c r="I21" s="131">
        <f t="shared" ref="I21:U21" si="13">IF(I20/$D20&gt;0,I20/$D20,)</f>
        <v>0.89711679044264236</v>
      </c>
      <c r="J21" s="131">
        <f t="shared" si="13"/>
        <v>0.86282238725685645</v>
      </c>
      <c r="K21" s="131">
        <f t="shared" si="13"/>
        <v>0.82852798407107053</v>
      </c>
      <c r="L21" s="131">
        <f t="shared" si="13"/>
        <v>0.79423358088528473</v>
      </c>
      <c r="M21" s="131">
        <f t="shared" si="13"/>
        <v>0.75993917769949881</v>
      </c>
      <c r="N21" s="131">
        <f t="shared" si="13"/>
        <v>0.7256447745137129</v>
      </c>
      <c r="O21" s="131">
        <f t="shared" si="13"/>
        <v>0.69135037132792698</v>
      </c>
      <c r="P21" s="131">
        <f t="shared" si="13"/>
        <v>0.65705596814214118</v>
      </c>
      <c r="Q21" s="131">
        <f t="shared" si="13"/>
        <v>0.62276156495635526</v>
      </c>
      <c r="R21" s="131">
        <f t="shared" si="13"/>
        <v>0.58846716177056935</v>
      </c>
      <c r="S21" s="131">
        <f t="shared" si="13"/>
        <v>0.55417275858478354</v>
      </c>
      <c r="T21" s="131">
        <f t="shared" si="13"/>
        <v>0.51987835539899763</v>
      </c>
      <c r="U21" s="131">
        <f t="shared" si="13"/>
        <v>0.48558395221321171</v>
      </c>
      <c r="W21" s="154"/>
    </row>
    <row r="22" spans="1:23" ht="14.4" thickBot="1" x14ac:dyDescent="0.3">
      <c r="B22" s="146"/>
      <c r="E22" s="1" t="s">
        <v>1359</v>
      </c>
      <c r="F22" s="1" t="s">
        <v>1380</v>
      </c>
      <c r="W22" s="154"/>
    </row>
    <row r="23" spans="1:23" ht="14.4" thickBot="1" x14ac:dyDescent="0.3">
      <c r="A23" s="1" t="s">
        <v>0</v>
      </c>
      <c r="B23" s="146"/>
      <c r="C23" s="1" t="s">
        <v>1357</v>
      </c>
      <c r="D23" s="1" t="s">
        <v>1358</v>
      </c>
      <c r="E23" s="149" t="s">
        <v>1378</v>
      </c>
      <c r="F23" s="1" t="s">
        <v>1375</v>
      </c>
      <c r="G23" s="147" t="s">
        <v>1360</v>
      </c>
      <c r="H23" s="148" t="s">
        <v>1361</v>
      </c>
      <c r="I23" s="147" t="s">
        <v>1362</v>
      </c>
      <c r="J23" s="148" t="s">
        <v>1363</v>
      </c>
      <c r="K23" s="147" t="s">
        <v>1364</v>
      </c>
      <c r="L23" s="148" t="s">
        <v>1365</v>
      </c>
      <c r="M23" s="147" t="s">
        <v>1366</v>
      </c>
      <c r="N23" s="148" t="s">
        <v>1367</v>
      </c>
      <c r="O23" s="147" t="s">
        <v>1368</v>
      </c>
      <c r="P23" s="148" t="s">
        <v>1369</v>
      </c>
      <c r="Q23" s="147" t="s">
        <v>1370</v>
      </c>
      <c r="R23" s="148" t="s">
        <v>1371</v>
      </c>
      <c r="S23" s="147" t="s">
        <v>1372</v>
      </c>
      <c r="T23" s="148" t="s">
        <v>1373</v>
      </c>
      <c r="U23" s="147" t="s">
        <v>1374</v>
      </c>
      <c r="W23" s="154"/>
    </row>
    <row r="24" spans="1:23" ht="13.8" x14ac:dyDescent="0.25">
      <c r="A24" s="125" t="str">
        <f>A4</f>
        <v>T63093</v>
      </c>
      <c r="B24" s="144" t="str">
        <f>VLOOKUP($A24,Burn,7,FALSE)</f>
        <v>M984</v>
      </c>
      <c r="C24" s="126">
        <f>C4</f>
        <v>11</v>
      </c>
      <c r="D24" s="126">
        <f>VLOOKUP($A24,Burn,28,FALSE)</f>
        <v>155</v>
      </c>
      <c r="E24" s="150">
        <f>IF(VLOOKUP($A24,Burn,18,FALSE)=0,VLOOKUP($A24,Burn,18,FALSE),VLOOKUP($A24,Burn,14,FALSE))</f>
        <v>11.9148063717754</v>
      </c>
      <c r="F24" s="152" t="str">
        <f>(D24*C24)&amp;" gal"</f>
        <v>1705 gal</v>
      </c>
      <c r="G24" s="138">
        <f>D24-E24</f>
        <v>143.0851936282246</v>
      </c>
      <c r="H24" s="133">
        <f>G24-$E24</f>
        <v>131.1703872564492</v>
      </c>
      <c r="I24" s="133">
        <f t="shared" ref="I24:U24" si="14">H24-$E24</f>
        <v>119.2555808846738</v>
      </c>
      <c r="J24" s="133">
        <f t="shared" si="14"/>
        <v>107.34077451289841</v>
      </c>
      <c r="K24" s="133">
        <f t="shared" si="14"/>
        <v>95.425968141123008</v>
      </c>
      <c r="L24" s="133">
        <f t="shared" si="14"/>
        <v>83.511161769347609</v>
      </c>
      <c r="M24" s="133">
        <f t="shared" si="14"/>
        <v>71.596355397572211</v>
      </c>
      <c r="N24" s="133">
        <f t="shared" si="14"/>
        <v>59.681549025796812</v>
      </c>
      <c r="O24" s="133">
        <f t="shared" si="14"/>
        <v>47.766742654021414</v>
      </c>
      <c r="P24" s="133">
        <f t="shared" si="14"/>
        <v>35.851936282246015</v>
      </c>
      <c r="Q24" s="133">
        <f t="shared" si="14"/>
        <v>23.937129910470617</v>
      </c>
      <c r="R24" s="133">
        <f t="shared" si="14"/>
        <v>12.022323538695217</v>
      </c>
      <c r="S24" s="133">
        <f t="shared" si="14"/>
        <v>0.10751716691981628</v>
      </c>
      <c r="T24" s="133">
        <f t="shared" si="14"/>
        <v>-11.807289204855584</v>
      </c>
      <c r="U24" s="134">
        <f t="shared" si="14"/>
        <v>-23.722095576630984</v>
      </c>
      <c r="V24" s="153">
        <f>(D24-J24)*C24</f>
        <v>524.25148035811753</v>
      </c>
      <c r="W24" s="154">
        <f>(D24-N24)*C24</f>
        <v>1048.5029607162351</v>
      </c>
    </row>
    <row r="25" spans="1:23" ht="14.4" thickBot="1" x14ac:dyDescent="0.3">
      <c r="A25" s="129"/>
      <c r="B25" s="145"/>
      <c r="C25" s="128"/>
      <c r="D25" s="142" t="str">
        <f>ROUNDUP((D24/E24)*12.9,0)&amp;"mi"</f>
        <v>168mi</v>
      </c>
      <c r="E25" s="151"/>
      <c r="F25" s="128"/>
      <c r="G25" s="139">
        <f>G24/$D24</f>
        <v>0.92313028147241682</v>
      </c>
      <c r="H25" s="131">
        <f>IF(H24/$D24&gt;0,H24/$D24,)</f>
        <v>0.84626056294483354</v>
      </c>
      <c r="I25" s="131">
        <f t="shared" ref="I25:U25" si="15">IF(I24/$D24&gt;0,I24/$D24,)</f>
        <v>0.76939084441725036</v>
      </c>
      <c r="J25" s="131">
        <f t="shared" si="15"/>
        <v>0.69252112588966719</v>
      </c>
      <c r="K25" s="131">
        <f t="shared" si="15"/>
        <v>0.6156514073620839</v>
      </c>
      <c r="L25" s="131">
        <f t="shared" si="15"/>
        <v>0.53878168883450073</v>
      </c>
      <c r="M25" s="131">
        <f t="shared" si="15"/>
        <v>0.4619119703069175</v>
      </c>
      <c r="N25" s="131">
        <f t="shared" si="15"/>
        <v>0.38504225177933427</v>
      </c>
      <c r="O25" s="131">
        <f t="shared" si="15"/>
        <v>0.30817253325175104</v>
      </c>
      <c r="P25" s="131">
        <f t="shared" si="15"/>
        <v>0.23130281472416783</v>
      </c>
      <c r="Q25" s="131">
        <f t="shared" si="15"/>
        <v>0.15443309619658463</v>
      </c>
      <c r="R25" s="131">
        <f t="shared" si="15"/>
        <v>7.7563377669001399E-2</v>
      </c>
      <c r="S25" s="131">
        <f t="shared" si="15"/>
        <v>6.936591414181695E-4</v>
      </c>
      <c r="T25" s="131">
        <f t="shared" si="15"/>
        <v>0</v>
      </c>
      <c r="U25" s="131">
        <f t="shared" si="15"/>
        <v>0</v>
      </c>
      <c r="W25" s="154"/>
    </row>
    <row r="26" spans="1:23" ht="13.8" x14ac:dyDescent="0.25">
      <c r="A26" s="125" t="str">
        <f>A6</f>
        <v>T94671</v>
      </c>
      <c r="B26" s="144" t="str">
        <f>VLOOKUP($A26,Burn,7,FALSE)</f>
        <v>M1089A1P2</v>
      </c>
      <c r="C26" s="126">
        <f>C6</f>
        <v>3</v>
      </c>
      <c r="D26" s="126">
        <f>VLOOKUP(A26,Burn,28,FALSE)</f>
        <v>52</v>
      </c>
      <c r="E26" s="150">
        <f>IF(VLOOKUP($A26,Burn,18,FALSE)=0,VLOOKUP($A26,Burn,18,FALSE),VLOOKUP($A26,Burn,14,FALSE))</f>
        <v>12.3745201888559</v>
      </c>
      <c r="F26" s="152" t="str">
        <f>(D26*C26)&amp;" gal"</f>
        <v>156 gal</v>
      </c>
      <c r="G26" s="135">
        <f>D26-E26</f>
        <v>39.625479811144103</v>
      </c>
      <c r="H26" s="136">
        <f t="shared" ref="H26:U26" si="16">G26-$E26</f>
        <v>27.250959622288203</v>
      </c>
      <c r="I26" s="136">
        <f t="shared" si="16"/>
        <v>14.876439433432303</v>
      </c>
      <c r="J26" s="136">
        <f t="shared" si="16"/>
        <v>2.5019192445764027</v>
      </c>
      <c r="K26" s="136">
        <f t="shared" si="16"/>
        <v>-9.8726009442794975</v>
      </c>
      <c r="L26" s="136">
        <f t="shared" si="16"/>
        <v>-22.247121133135398</v>
      </c>
      <c r="M26" s="136">
        <f t="shared" si="16"/>
        <v>-34.621641321991298</v>
      </c>
      <c r="N26" s="136">
        <f t="shared" si="16"/>
        <v>-46.996161510847202</v>
      </c>
      <c r="O26" s="136">
        <f t="shared" si="16"/>
        <v>-59.370681699703098</v>
      </c>
      <c r="P26" s="136">
        <f t="shared" si="16"/>
        <v>-71.745201888558995</v>
      </c>
      <c r="Q26" s="136">
        <f t="shared" si="16"/>
        <v>-84.119722077414892</v>
      </c>
      <c r="R26" s="136">
        <f t="shared" si="16"/>
        <v>-96.494242266270788</v>
      </c>
      <c r="S26" s="136">
        <f t="shared" si="16"/>
        <v>-108.86876245512669</v>
      </c>
      <c r="T26" s="136">
        <f t="shared" si="16"/>
        <v>-121.24328264398258</v>
      </c>
      <c r="U26" s="137">
        <f t="shared" si="16"/>
        <v>-133.61780283283849</v>
      </c>
      <c r="V26" s="153">
        <f>(D26-J26)*C26</f>
        <v>148.49424226627082</v>
      </c>
      <c r="W26" s="154">
        <f>(D26-N26)*C26</f>
        <v>296.98848453254163</v>
      </c>
    </row>
    <row r="27" spans="1:23" ht="14.4" thickBot="1" x14ac:dyDescent="0.3">
      <c r="A27" s="129"/>
      <c r="B27" s="145"/>
      <c r="C27" s="128"/>
      <c r="D27" s="142" t="str">
        <f>ROUNDUP((D26/E26)*12.9,0)&amp;"mi"</f>
        <v>55mi</v>
      </c>
      <c r="E27" s="151"/>
      <c r="F27" s="128"/>
      <c r="G27" s="130">
        <f>G26/$D26</f>
        <v>0.76202845790661733</v>
      </c>
      <c r="H27" s="131">
        <f>IF(H26/$D26&gt;0,H26/$D26,)</f>
        <v>0.52405691581323466</v>
      </c>
      <c r="I27" s="131">
        <f t="shared" ref="I27:U27" si="17">IF(I26/$D26&gt;0,I26/$D26,)</f>
        <v>0.28608537371985199</v>
      </c>
      <c r="J27" s="131">
        <f t="shared" si="17"/>
        <v>4.8113831626469282E-2</v>
      </c>
      <c r="K27" s="131">
        <f t="shared" si="17"/>
        <v>0</v>
      </c>
      <c r="L27" s="131">
        <f t="shared" si="17"/>
        <v>0</v>
      </c>
      <c r="M27" s="131">
        <f t="shared" si="17"/>
        <v>0</v>
      </c>
      <c r="N27" s="131">
        <f t="shared" si="17"/>
        <v>0</v>
      </c>
      <c r="O27" s="131">
        <f t="shared" si="17"/>
        <v>0</v>
      </c>
      <c r="P27" s="131">
        <f t="shared" si="17"/>
        <v>0</v>
      </c>
      <c r="Q27" s="131">
        <f t="shared" si="17"/>
        <v>0</v>
      </c>
      <c r="R27" s="131">
        <f t="shared" si="17"/>
        <v>0</v>
      </c>
      <c r="S27" s="131">
        <f t="shared" si="17"/>
        <v>0</v>
      </c>
      <c r="T27" s="131">
        <f t="shared" si="17"/>
        <v>0</v>
      </c>
      <c r="U27" s="131">
        <f t="shared" si="17"/>
        <v>0</v>
      </c>
      <c r="W27" s="154"/>
    </row>
    <row r="28" spans="1:23" ht="13.8" x14ac:dyDescent="0.25">
      <c r="A28" s="125" t="str">
        <f>A8</f>
        <v>T40999</v>
      </c>
      <c r="B28" s="144" t="str">
        <f>VLOOKUP($A28,Burn,7,FALSE)</f>
        <v>M1075</v>
      </c>
      <c r="C28" s="126">
        <f>C8</f>
        <v>10</v>
      </c>
      <c r="D28" s="126">
        <f>VLOOKUP(A28,Burn,28,FALSE)</f>
        <v>185</v>
      </c>
      <c r="E28" s="150">
        <f>IF(VLOOKUP($A28,Burn,18,FALSE)=0,VLOOKUP($A28,Burn,18,FALSE),VLOOKUP($A28,Burn,14,FALSE))</f>
        <v>12.214973401432925</v>
      </c>
      <c r="F28" s="152" t="str">
        <f>(D28*C28)&amp;" gal"</f>
        <v>1850 gal</v>
      </c>
      <c r="G28" s="132">
        <f>D28-E28</f>
        <v>172.78502659856707</v>
      </c>
      <c r="H28" s="133">
        <f t="shared" ref="H28:U28" si="18">G28-$E28</f>
        <v>160.57005319713414</v>
      </c>
      <c r="I28" s="133">
        <f t="shared" si="18"/>
        <v>148.35507979570122</v>
      </c>
      <c r="J28" s="133">
        <f t="shared" si="18"/>
        <v>136.14010639426829</v>
      </c>
      <c r="K28" s="133">
        <f t="shared" si="18"/>
        <v>123.92513299283536</v>
      </c>
      <c r="L28" s="133">
        <f t="shared" si="18"/>
        <v>111.71015959140243</v>
      </c>
      <c r="M28" s="133">
        <f t="shared" si="18"/>
        <v>99.495186189969502</v>
      </c>
      <c r="N28" s="133">
        <f t="shared" si="18"/>
        <v>87.280212788536573</v>
      </c>
      <c r="O28" s="133">
        <f t="shared" si="18"/>
        <v>75.065239387103645</v>
      </c>
      <c r="P28" s="133">
        <f t="shared" si="18"/>
        <v>62.850265985670717</v>
      </c>
      <c r="Q28" s="133">
        <f t="shared" si="18"/>
        <v>50.635292584237789</v>
      </c>
      <c r="R28" s="133">
        <f t="shared" si="18"/>
        <v>38.42031918280486</v>
      </c>
      <c r="S28" s="133">
        <f t="shared" si="18"/>
        <v>26.205345781371935</v>
      </c>
      <c r="T28" s="133">
        <f t="shared" si="18"/>
        <v>13.990372379939011</v>
      </c>
      <c r="U28" s="134">
        <f t="shared" si="18"/>
        <v>1.775398978506086</v>
      </c>
      <c r="V28" s="153">
        <f>(D28-J28)*C28</f>
        <v>488.59893605731713</v>
      </c>
      <c r="W28" s="154">
        <f>(D28-N28)*C28</f>
        <v>977.19787211463427</v>
      </c>
    </row>
    <row r="29" spans="1:23" ht="14.4" thickBot="1" x14ac:dyDescent="0.3">
      <c r="A29" s="129"/>
      <c r="B29" s="145"/>
      <c r="C29" s="128"/>
      <c r="D29" s="142" t="str">
        <f>ROUNDUP((D28/E28)*12.9,0)&amp;"mi"</f>
        <v>196mi</v>
      </c>
      <c r="E29" s="151"/>
      <c r="F29" s="128"/>
      <c r="G29" s="130">
        <f>G28/$D28</f>
        <v>0.93397311674901118</v>
      </c>
      <c r="H29" s="131">
        <f>IF(H28/$D28&gt;0,H28/$D28,)</f>
        <v>0.86794623349802236</v>
      </c>
      <c r="I29" s="131">
        <f t="shared" ref="I29:U29" si="19">IF(I28/$D28&gt;0,I28/$D28,)</f>
        <v>0.80191935024703365</v>
      </c>
      <c r="J29" s="131">
        <f t="shared" si="19"/>
        <v>0.73589246699604483</v>
      </c>
      <c r="K29" s="131">
        <f t="shared" si="19"/>
        <v>0.669865583745056</v>
      </c>
      <c r="L29" s="131">
        <f t="shared" si="19"/>
        <v>0.60383870049406718</v>
      </c>
      <c r="M29" s="131">
        <f t="shared" si="19"/>
        <v>0.53781181724307836</v>
      </c>
      <c r="N29" s="131">
        <f t="shared" si="19"/>
        <v>0.47178493399208959</v>
      </c>
      <c r="O29" s="131">
        <f t="shared" si="19"/>
        <v>0.40575805074110077</v>
      </c>
      <c r="P29" s="131">
        <f t="shared" si="19"/>
        <v>0.33973116749011201</v>
      </c>
      <c r="Q29" s="131">
        <f t="shared" si="19"/>
        <v>0.27370428423912319</v>
      </c>
      <c r="R29" s="131">
        <f t="shared" si="19"/>
        <v>0.20767740098813439</v>
      </c>
      <c r="S29" s="131">
        <f t="shared" si="19"/>
        <v>0.1416505177371456</v>
      </c>
      <c r="T29" s="131">
        <f t="shared" si="19"/>
        <v>7.5623634486156818E-2</v>
      </c>
      <c r="U29" s="131">
        <f t="shared" si="19"/>
        <v>9.5967512351680315E-3</v>
      </c>
      <c r="W29" s="154"/>
    </row>
    <row r="30" spans="1:23" ht="13.8" x14ac:dyDescent="0.25">
      <c r="A30" s="125" t="str">
        <f>A10</f>
        <v>T87243</v>
      </c>
      <c r="B30" s="144" t="str">
        <f>VLOOKUP($A30,Burn,7,FALSE)</f>
        <v>M978A2R1</v>
      </c>
      <c r="C30" s="126">
        <f>C10</f>
        <v>18</v>
      </c>
      <c r="D30" s="126">
        <f>VLOOKUP(A30,Burn,28,FALSE)</f>
        <v>155</v>
      </c>
      <c r="E30" s="150">
        <f>IF(VLOOKUP($A30,Burn,18,FALSE)=0,VLOOKUP($A30,Burn,18,FALSE),VLOOKUP($A30,Burn,14,FALSE))</f>
        <v>7.0503272513618596</v>
      </c>
      <c r="F30" s="152" t="str">
        <f>(D30*C30)&amp;" gal"</f>
        <v>2790 gal</v>
      </c>
      <c r="G30" s="132">
        <f>D30-E30</f>
        <v>147.94967274863814</v>
      </c>
      <c r="H30" s="133">
        <f t="shared" ref="H30:U30" si="20">G30-$E30</f>
        <v>140.89934549727627</v>
      </c>
      <c r="I30" s="133">
        <f t="shared" si="20"/>
        <v>133.84901824591441</v>
      </c>
      <c r="J30" s="133">
        <f t="shared" si="20"/>
        <v>126.79869099455254</v>
      </c>
      <c r="K30" s="133">
        <f t="shared" si="20"/>
        <v>119.74836374319068</v>
      </c>
      <c r="L30" s="133">
        <f t="shared" si="20"/>
        <v>112.69803649182882</v>
      </c>
      <c r="M30" s="133">
        <f t="shared" si="20"/>
        <v>105.64770924046695</v>
      </c>
      <c r="N30" s="133">
        <f t="shared" si="20"/>
        <v>98.597381989105088</v>
      </c>
      <c r="O30" s="133">
        <f t="shared" si="20"/>
        <v>91.547054737743224</v>
      </c>
      <c r="P30" s="133">
        <f t="shared" si="20"/>
        <v>84.49672748638136</v>
      </c>
      <c r="Q30" s="133">
        <f t="shared" si="20"/>
        <v>77.446400235019496</v>
      </c>
      <c r="R30" s="133">
        <f t="shared" si="20"/>
        <v>70.396072983657632</v>
      </c>
      <c r="S30" s="133">
        <f t="shared" si="20"/>
        <v>63.345745732295775</v>
      </c>
      <c r="T30" s="133">
        <f t="shared" si="20"/>
        <v>56.295418480933918</v>
      </c>
      <c r="U30" s="134">
        <f t="shared" si="20"/>
        <v>49.245091229572061</v>
      </c>
      <c r="V30" s="153">
        <f>(D30-J30)*C30</f>
        <v>507.62356209805421</v>
      </c>
      <c r="W30" s="154">
        <f>(D30-N30)*C30</f>
        <v>1015.2471241961084</v>
      </c>
    </row>
    <row r="31" spans="1:23" ht="14.4" thickBot="1" x14ac:dyDescent="0.3">
      <c r="A31" s="127"/>
      <c r="B31" s="145"/>
      <c r="C31" s="128"/>
      <c r="D31" s="142" t="str">
        <f>ROUNDUP((D30/E30)*12.9,0)&amp;"mi"</f>
        <v>284mi</v>
      </c>
      <c r="E31" s="151"/>
      <c r="F31" s="128"/>
      <c r="G31" s="130">
        <f>G30/$D30</f>
        <v>0.95451401773314926</v>
      </c>
      <c r="H31" s="131">
        <f>IF(H30/$D30&gt;0,H30/$D30,)</f>
        <v>0.90902803546629851</v>
      </c>
      <c r="I31" s="131">
        <f t="shared" ref="I31:U31" si="21">IF(I30/$D30&gt;0,I30/$D30,)</f>
        <v>0.86354205319944777</v>
      </c>
      <c r="J31" s="131">
        <f t="shared" si="21"/>
        <v>0.81805607093259702</v>
      </c>
      <c r="K31" s="131">
        <f t="shared" si="21"/>
        <v>0.77257008866574628</v>
      </c>
      <c r="L31" s="131">
        <f t="shared" si="21"/>
        <v>0.72708410639889554</v>
      </c>
      <c r="M31" s="131">
        <f t="shared" si="21"/>
        <v>0.6815981241320449</v>
      </c>
      <c r="N31" s="131">
        <f t="shared" si="21"/>
        <v>0.63611214186519416</v>
      </c>
      <c r="O31" s="131">
        <f t="shared" si="21"/>
        <v>0.59062615959834341</v>
      </c>
      <c r="P31" s="131">
        <f t="shared" si="21"/>
        <v>0.54514017733149267</v>
      </c>
      <c r="Q31" s="131">
        <f t="shared" si="21"/>
        <v>0.49965419506464193</v>
      </c>
      <c r="R31" s="131">
        <f t="shared" si="21"/>
        <v>0.45416821279779118</v>
      </c>
      <c r="S31" s="131">
        <f t="shared" si="21"/>
        <v>0.40868223053094049</v>
      </c>
      <c r="T31" s="131">
        <f t="shared" si="21"/>
        <v>0.3631962482640898</v>
      </c>
      <c r="U31" s="131">
        <f t="shared" si="21"/>
        <v>0.31771026599723912</v>
      </c>
      <c r="W31" s="154"/>
    </row>
    <row r="32" spans="1:23" ht="13.8" thickBot="1" x14ac:dyDescent="0.3">
      <c r="E32" s="1" t="s">
        <v>1359</v>
      </c>
      <c r="F32" s="1" t="s">
        <v>1380</v>
      </c>
      <c r="W32" s="154"/>
    </row>
    <row r="33" spans="1:23" ht="14.4" thickBot="1" x14ac:dyDescent="0.3">
      <c r="A33" s="1" t="s">
        <v>0</v>
      </c>
      <c r="B33" s="146"/>
      <c r="C33" s="1" t="s">
        <v>1357</v>
      </c>
      <c r="D33" s="1" t="s">
        <v>1358</v>
      </c>
      <c r="E33" s="149" t="s">
        <v>75</v>
      </c>
      <c r="F33" s="1" t="s">
        <v>1375</v>
      </c>
      <c r="G33" s="147" t="s">
        <v>1360</v>
      </c>
      <c r="H33" s="148" t="s">
        <v>1361</v>
      </c>
      <c r="I33" s="147" t="s">
        <v>1362</v>
      </c>
      <c r="J33" s="148" t="s">
        <v>1363</v>
      </c>
      <c r="K33" s="147" t="s">
        <v>1364</v>
      </c>
      <c r="L33" s="148" t="s">
        <v>1365</v>
      </c>
      <c r="M33" s="147" t="s">
        <v>1366</v>
      </c>
      <c r="N33" s="148" t="s">
        <v>1367</v>
      </c>
      <c r="O33" s="147" t="s">
        <v>1368</v>
      </c>
      <c r="P33" s="148" t="s">
        <v>1369</v>
      </c>
      <c r="Q33" s="147" t="s">
        <v>1370</v>
      </c>
      <c r="R33" s="148" t="s">
        <v>1371</v>
      </c>
      <c r="S33" s="147" t="s">
        <v>1372</v>
      </c>
      <c r="T33" s="148" t="s">
        <v>1373</v>
      </c>
      <c r="U33" s="147" t="s">
        <v>1374</v>
      </c>
      <c r="W33" s="154"/>
    </row>
    <row r="34" spans="1:23" ht="13.8" x14ac:dyDescent="0.25">
      <c r="A34" s="125" t="s">
        <v>41</v>
      </c>
      <c r="B34" s="144" t="s">
        <v>741</v>
      </c>
      <c r="C34" s="126">
        <v>11</v>
      </c>
      <c r="D34" s="126">
        <v>155</v>
      </c>
      <c r="E34" s="150">
        <v>1.3609005845131199</v>
      </c>
      <c r="F34" s="152" t="s">
        <v>1383</v>
      </c>
      <c r="G34" s="138">
        <v>153.63909941548687</v>
      </c>
      <c r="H34" s="133">
        <v>152.27819883097374</v>
      </c>
      <c r="I34" s="133">
        <v>150.9172982464606</v>
      </c>
      <c r="J34" s="133">
        <v>149.55639766194747</v>
      </c>
      <c r="K34" s="133">
        <v>148.19549707743434</v>
      </c>
      <c r="L34" s="133">
        <v>146.83459649292121</v>
      </c>
      <c r="M34" s="133">
        <v>145.47369590840808</v>
      </c>
      <c r="N34" s="133">
        <v>144.11279532389494</v>
      </c>
      <c r="O34" s="133">
        <v>142.75189473938181</v>
      </c>
      <c r="P34" s="133">
        <v>141.39099415486868</v>
      </c>
      <c r="Q34" s="133">
        <v>140.03009357035555</v>
      </c>
      <c r="R34" s="133">
        <v>138.66919298584241</v>
      </c>
      <c r="S34" s="133">
        <v>137.30829240132928</v>
      </c>
      <c r="T34" s="133">
        <v>135.94739181681615</v>
      </c>
      <c r="U34" s="134">
        <v>134.58649123230302</v>
      </c>
      <c r="V34" s="153">
        <f>(D34-J34)*C34</f>
        <v>59.879625718577813</v>
      </c>
      <c r="W34" s="154">
        <f>(D34-N34)*C34</f>
        <v>119.75925143715563</v>
      </c>
    </row>
    <row r="35" spans="1:23" ht="14.4" thickBot="1" x14ac:dyDescent="0.3">
      <c r="A35" s="129"/>
      <c r="B35" s="145"/>
      <c r="C35" s="128"/>
      <c r="D35" s="142" t="s">
        <v>1384</v>
      </c>
      <c r="E35" s="151"/>
      <c r="F35" s="157"/>
      <c r="G35" s="139">
        <v>0.99121999622894752</v>
      </c>
      <c r="H35" s="131">
        <v>0.98243999245789504</v>
      </c>
      <c r="I35" s="131">
        <v>0.97365998868684256</v>
      </c>
      <c r="J35" s="131">
        <v>0.96487998491579019</v>
      </c>
      <c r="K35" s="131">
        <v>0.95609998114473771</v>
      </c>
      <c r="L35" s="131">
        <v>0.94731997737368523</v>
      </c>
      <c r="M35" s="131">
        <v>0.93853997360263275</v>
      </c>
      <c r="N35" s="131">
        <v>0.92975996983158027</v>
      </c>
      <c r="O35" s="131">
        <v>0.92097996606052779</v>
      </c>
      <c r="P35" s="131">
        <v>0.91219996228947531</v>
      </c>
      <c r="Q35" s="131">
        <v>0.90341995851842283</v>
      </c>
      <c r="R35" s="131">
        <v>0.89463995474737046</v>
      </c>
      <c r="S35" s="131">
        <v>0.88585995097631798</v>
      </c>
      <c r="T35" s="131">
        <v>0.8770799472052655</v>
      </c>
      <c r="U35" s="131">
        <v>0.86829994343421302</v>
      </c>
      <c r="W35" s="154"/>
    </row>
    <row r="36" spans="1:23" ht="13.8" x14ac:dyDescent="0.25">
      <c r="A36" s="125" t="s">
        <v>881</v>
      </c>
      <c r="B36" s="144" t="s">
        <v>885</v>
      </c>
      <c r="C36" s="126">
        <v>3</v>
      </c>
      <c r="D36" s="126">
        <v>52</v>
      </c>
      <c r="E36" s="150">
        <v>0.86002156088919501</v>
      </c>
      <c r="F36" s="152" t="s">
        <v>1385</v>
      </c>
      <c r="G36" s="135">
        <v>51.139978439110806</v>
      </c>
      <c r="H36" s="136">
        <v>50.279956878221611</v>
      </c>
      <c r="I36" s="136">
        <v>49.419935317332417</v>
      </c>
      <c r="J36" s="136">
        <v>48.559913756443223</v>
      </c>
      <c r="K36" s="136">
        <v>47.699892195554028</v>
      </c>
      <c r="L36" s="136">
        <v>46.839870634664834</v>
      </c>
      <c r="M36" s="136">
        <v>45.97984907377564</v>
      </c>
      <c r="N36" s="136">
        <v>45.119827512886445</v>
      </c>
      <c r="O36" s="136">
        <v>44.259805951997251</v>
      </c>
      <c r="P36" s="136">
        <v>43.399784391108057</v>
      </c>
      <c r="Q36" s="136">
        <v>42.539762830218862</v>
      </c>
      <c r="R36" s="136">
        <v>41.679741269329668</v>
      </c>
      <c r="S36" s="136">
        <v>40.819719708440473</v>
      </c>
      <c r="T36" s="136">
        <v>39.959698147551279</v>
      </c>
      <c r="U36" s="137">
        <v>39.099676586662085</v>
      </c>
      <c r="V36" s="153">
        <f>(D36-J36)*C36</f>
        <v>10.320258730670332</v>
      </c>
      <c r="W36" s="154">
        <f>(D36-N36)*C36</f>
        <v>20.640517461340664</v>
      </c>
    </row>
    <row r="37" spans="1:23" ht="14.4" thickBot="1" x14ac:dyDescent="0.3">
      <c r="A37" s="129"/>
      <c r="B37" s="145"/>
      <c r="C37" s="128"/>
      <c r="D37" s="142" t="s">
        <v>1386</v>
      </c>
      <c r="E37" s="151"/>
      <c r="F37" s="157"/>
      <c r="G37" s="130">
        <v>0.98346112382905393</v>
      </c>
      <c r="H37" s="131">
        <v>0.96692224765810786</v>
      </c>
      <c r="I37" s="131">
        <v>0.9503833714871619</v>
      </c>
      <c r="J37" s="131">
        <v>0.93384449531621583</v>
      </c>
      <c r="K37" s="131">
        <v>0.91730561914526976</v>
      </c>
      <c r="L37" s="131">
        <v>0.90076674297432369</v>
      </c>
      <c r="M37" s="131">
        <v>0.88422786680337773</v>
      </c>
      <c r="N37" s="131">
        <v>0.86768899063243166</v>
      </c>
      <c r="O37" s="131">
        <v>0.85115011446148559</v>
      </c>
      <c r="P37" s="131">
        <v>0.83461123829053951</v>
      </c>
      <c r="Q37" s="131">
        <v>0.81807236211959355</v>
      </c>
      <c r="R37" s="131">
        <v>0.80153348594864748</v>
      </c>
      <c r="S37" s="131">
        <v>0.78499460977770141</v>
      </c>
      <c r="T37" s="131">
        <v>0.76845573360675534</v>
      </c>
      <c r="U37" s="131">
        <v>0.75191685743580927</v>
      </c>
      <c r="W37" s="154"/>
    </row>
    <row r="38" spans="1:23" ht="13.8" x14ac:dyDescent="0.25">
      <c r="A38" s="125" t="s">
        <v>48</v>
      </c>
      <c r="B38" s="144" t="s">
        <v>513</v>
      </c>
      <c r="C38" s="126">
        <v>10</v>
      </c>
      <c r="D38" s="126">
        <v>185</v>
      </c>
      <c r="E38" s="150">
        <v>1.5553409018936108</v>
      </c>
      <c r="F38" s="152" t="s">
        <v>1387</v>
      </c>
      <c r="G38" s="132">
        <v>183.4446590981064</v>
      </c>
      <c r="H38" s="133">
        <v>181.8893181962128</v>
      </c>
      <c r="I38" s="133">
        <v>180.3339772943192</v>
      </c>
      <c r="J38" s="133">
        <v>178.7786363924256</v>
      </c>
      <c r="K38" s="133">
        <v>177.223295490532</v>
      </c>
      <c r="L38" s="133">
        <v>175.66795458863839</v>
      </c>
      <c r="M38" s="133">
        <v>174.11261368674479</v>
      </c>
      <c r="N38" s="133">
        <v>172.55727278485119</v>
      </c>
      <c r="O38" s="133">
        <v>171.00193188295759</v>
      </c>
      <c r="P38" s="133">
        <v>169.44659098106399</v>
      </c>
      <c r="Q38" s="133">
        <v>167.89125007917039</v>
      </c>
      <c r="R38" s="133">
        <v>166.33590917727679</v>
      </c>
      <c r="S38" s="133">
        <v>164.78056827538319</v>
      </c>
      <c r="T38" s="133">
        <v>163.22522737348959</v>
      </c>
      <c r="U38" s="134">
        <v>161.66988647159599</v>
      </c>
      <c r="V38" s="153">
        <f>(D38-J38)*C38</f>
        <v>62.213636075744034</v>
      </c>
      <c r="W38" s="154">
        <f>(D38-N38)*C38</f>
        <v>124.42727215148807</v>
      </c>
    </row>
    <row r="39" spans="1:23" ht="14.4" thickBot="1" x14ac:dyDescent="0.3">
      <c r="A39" s="129"/>
      <c r="B39" s="145"/>
      <c r="C39" s="128"/>
      <c r="D39" s="142" t="s">
        <v>1388</v>
      </c>
      <c r="E39" s="151"/>
      <c r="F39" s="157"/>
      <c r="G39" s="130">
        <v>0.99159275188165619</v>
      </c>
      <c r="H39" s="131">
        <v>0.98318550376331237</v>
      </c>
      <c r="I39" s="131">
        <v>0.97477825564496867</v>
      </c>
      <c r="J39" s="131">
        <v>0.96637100752662486</v>
      </c>
      <c r="K39" s="131">
        <v>0.95796375940828105</v>
      </c>
      <c r="L39" s="131">
        <v>0.94955651128993723</v>
      </c>
      <c r="M39" s="131">
        <v>0.94114926317159353</v>
      </c>
      <c r="N39" s="131">
        <v>0.93274201505324972</v>
      </c>
      <c r="O39" s="131">
        <v>0.9243347669349059</v>
      </c>
      <c r="P39" s="131">
        <v>0.91592751881656209</v>
      </c>
      <c r="Q39" s="131">
        <v>0.90752027069821828</v>
      </c>
      <c r="R39" s="131">
        <v>0.89911302257987458</v>
      </c>
      <c r="S39" s="131">
        <v>0.89070577446153076</v>
      </c>
      <c r="T39" s="131">
        <v>0.88229852634318695</v>
      </c>
      <c r="U39" s="131">
        <v>0.87389127822484314</v>
      </c>
      <c r="W39" s="154"/>
    </row>
    <row r="40" spans="1:23" ht="13.8" x14ac:dyDescent="0.25">
      <c r="A40" s="125" t="s">
        <v>39</v>
      </c>
      <c r="B40" s="144" t="s">
        <v>598</v>
      </c>
      <c r="C40" s="126">
        <v>16</v>
      </c>
      <c r="D40" s="126">
        <v>155</v>
      </c>
      <c r="E40" s="150">
        <v>1.3609005845131168</v>
      </c>
      <c r="F40" s="152" t="s">
        <v>1389</v>
      </c>
      <c r="G40" s="132">
        <v>153.6390994154869</v>
      </c>
      <c r="H40" s="133">
        <v>152.27819883097379</v>
      </c>
      <c r="I40" s="133">
        <v>150.91729824646069</v>
      </c>
      <c r="J40" s="133">
        <v>149.55639766194759</v>
      </c>
      <c r="K40" s="133">
        <v>148.19549707743448</v>
      </c>
      <c r="L40" s="133">
        <v>146.83459649292138</v>
      </c>
      <c r="M40" s="133">
        <v>145.47369590840827</v>
      </c>
      <c r="N40" s="133">
        <v>144.11279532389517</v>
      </c>
      <c r="O40" s="133">
        <v>142.75189473938207</v>
      </c>
      <c r="P40" s="133">
        <v>141.39099415486896</v>
      </c>
      <c r="Q40" s="133">
        <v>140.03009357035586</v>
      </c>
      <c r="R40" s="133">
        <v>138.66919298584276</v>
      </c>
      <c r="S40" s="133">
        <v>137.30829240132965</v>
      </c>
      <c r="T40" s="133">
        <v>135.94739181681655</v>
      </c>
      <c r="U40" s="134">
        <v>134.58649123230344</v>
      </c>
      <c r="V40" s="153">
        <f>(D40-J40)*C40</f>
        <v>87.097637408838636</v>
      </c>
      <c r="W40" s="154">
        <f>(D40-N40)*C40</f>
        <v>174.19527481767727</v>
      </c>
    </row>
    <row r="41" spans="1:23" ht="14.4" thickBot="1" x14ac:dyDescent="0.3">
      <c r="A41" s="127"/>
      <c r="B41" s="145"/>
      <c r="C41" s="128"/>
      <c r="D41" s="142" t="s">
        <v>1384</v>
      </c>
      <c r="E41" s="151"/>
      <c r="F41" s="157"/>
      <c r="G41" s="130">
        <v>0.99121999622894774</v>
      </c>
      <c r="H41" s="131">
        <v>0.98243999245789548</v>
      </c>
      <c r="I41" s="131">
        <v>0.97365998868684311</v>
      </c>
      <c r="J41" s="131">
        <v>0.96487998491579086</v>
      </c>
      <c r="K41" s="131">
        <v>0.9560999811447386</v>
      </c>
      <c r="L41" s="131">
        <v>0.94731997737368634</v>
      </c>
      <c r="M41" s="131">
        <v>0.93853997360263408</v>
      </c>
      <c r="N41" s="131">
        <v>0.92975996983158171</v>
      </c>
      <c r="O41" s="131">
        <v>0.92097996606052945</v>
      </c>
      <c r="P41" s="131">
        <v>0.9121999622894772</v>
      </c>
      <c r="Q41" s="131">
        <v>0.90341995851842494</v>
      </c>
      <c r="R41" s="131">
        <v>0.89463995474737257</v>
      </c>
      <c r="S41" s="131">
        <v>0.88585995097632031</v>
      </c>
      <c r="T41" s="131">
        <v>0.87707994720526805</v>
      </c>
      <c r="U41" s="131">
        <v>0.86829994343421579</v>
      </c>
    </row>
    <row r="44" spans="1:23" ht="13.8" thickBot="1" x14ac:dyDescent="0.3">
      <c r="E44" s="1" t="s">
        <v>1359</v>
      </c>
      <c r="F44" s="1" t="s">
        <v>1380</v>
      </c>
    </row>
    <row r="45" spans="1:23" ht="14.4" thickBot="1" x14ac:dyDescent="0.3">
      <c r="A45" s="1" t="s">
        <v>0</v>
      </c>
      <c r="B45" s="146"/>
      <c r="C45" s="1" t="s">
        <v>1357</v>
      </c>
      <c r="D45" s="1" t="s">
        <v>1358</v>
      </c>
      <c r="E45" s="149" t="s">
        <v>1381</v>
      </c>
      <c r="F45" s="1" t="s">
        <v>1375</v>
      </c>
      <c r="G45" s="147" t="s">
        <v>1360</v>
      </c>
      <c r="H45" s="148" t="s">
        <v>1361</v>
      </c>
      <c r="I45" s="147" t="s">
        <v>1362</v>
      </c>
      <c r="J45" s="148" t="s">
        <v>1363</v>
      </c>
      <c r="K45" s="147" t="s">
        <v>1364</v>
      </c>
      <c r="L45" s="148" t="s">
        <v>1365</v>
      </c>
      <c r="M45" s="147" t="s">
        <v>1366</v>
      </c>
      <c r="N45" s="148" t="s">
        <v>1367</v>
      </c>
      <c r="O45" s="147" t="s">
        <v>1368</v>
      </c>
      <c r="P45" s="148" t="s">
        <v>1369</v>
      </c>
      <c r="Q45" s="147" t="s">
        <v>1370</v>
      </c>
      <c r="R45" s="148" t="s">
        <v>1371</v>
      </c>
      <c r="S45" s="147" t="s">
        <v>1372</v>
      </c>
      <c r="T45" s="148" t="s">
        <v>1373</v>
      </c>
      <c r="U45" s="147" t="s">
        <v>1374</v>
      </c>
    </row>
    <row r="46" spans="1:23" ht="13.8" x14ac:dyDescent="0.25">
      <c r="A46" s="125" t="str">
        <f>A4</f>
        <v>T63093</v>
      </c>
      <c r="B46" s="144" t="str">
        <f>VLOOKUP($A46,Burn,7,FALSE)</f>
        <v>M984</v>
      </c>
      <c r="C46" s="126">
        <f>C4</f>
        <v>11</v>
      </c>
      <c r="D46" s="126">
        <f>VLOOKUP($A46,Burn,28,FALSE)</f>
        <v>155</v>
      </c>
      <c r="E46" s="150">
        <f>((3*E4)+E56)/4</f>
        <v>5.0721350681540933</v>
      </c>
      <c r="F46" s="152" t="str">
        <f>(D46*C46)&amp;" gal"</f>
        <v>1705 gal</v>
      </c>
      <c r="G46" s="138">
        <f>D46-E46</f>
        <v>149.9278649318459</v>
      </c>
      <c r="H46" s="133">
        <f>G46-$E46</f>
        <v>144.85572986369181</v>
      </c>
      <c r="I46" s="133">
        <f t="shared" ref="I46:U46" si="22">H46-$E46</f>
        <v>139.78359479553771</v>
      </c>
      <c r="J46" s="133">
        <f t="shared" si="22"/>
        <v>134.71145972738361</v>
      </c>
      <c r="K46" s="133">
        <f t="shared" si="22"/>
        <v>129.63932465922952</v>
      </c>
      <c r="L46" s="133">
        <f t="shared" si="22"/>
        <v>124.56718959107542</v>
      </c>
      <c r="M46" s="133">
        <f t="shared" si="22"/>
        <v>119.49505452292132</v>
      </c>
      <c r="N46" s="133">
        <f t="shared" si="22"/>
        <v>114.42291945476723</v>
      </c>
      <c r="O46" s="133">
        <f t="shared" si="22"/>
        <v>109.35078438661313</v>
      </c>
      <c r="P46" s="133">
        <f t="shared" si="22"/>
        <v>104.27864931845903</v>
      </c>
      <c r="Q46" s="133">
        <f t="shared" si="22"/>
        <v>99.206514250304934</v>
      </c>
      <c r="R46" s="133">
        <f t="shared" si="22"/>
        <v>94.134379182150838</v>
      </c>
      <c r="S46" s="133">
        <f t="shared" si="22"/>
        <v>89.062244113996741</v>
      </c>
      <c r="T46" s="133">
        <f t="shared" si="22"/>
        <v>83.990109045842644</v>
      </c>
      <c r="U46" s="134">
        <f t="shared" si="22"/>
        <v>78.917973977688547</v>
      </c>
      <c r="V46" s="153">
        <f>(D46-J46)*C46</f>
        <v>223.17394299878026</v>
      </c>
      <c r="W46" s="154">
        <f>(D46-N46)*C46</f>
        <v>446.34788599756052</v>
      </c>
    </row>
    <row r="47" spans="1:23" ht="14.4" thickBot="1" x14ac:dyDescent="0.3">
      <c r="A47" s="129"/>
      <c r="B47" s="145"/>
      <c r="C47" s="128"/>
      <c r="D47" s="142" t="str">
        <f>ROUNDUP((D46/E46)*12.9,0)&amp;"mi"</f>
        <v>395mi</v>
      </c>
      <c r="E47" s="151"/>
      <c r="F47" s="128"/>
      <c r="G47" s="139">
        <f>G46/$D46</f>
        <v>0.96727654794739293</v>
      </c>
      <c r="H47" s="131">
        <f>IF(H46/$D46&gt;0,H46/$D46,)</f>
        <v>0.93455309589478586</v>
      </c>
      <c r="I47" s="131">
        <f t="shared" ref="I47:U47" si="23">IF(I46/$D46&gt;0,I46/$D46,)</f>
        <v>0.90182964384217879</v>
      </c>
      <c r="J47" s="131">
        <f t="shared" si="23"/>
        <v>0.86910619178957171</v>
      </c>
      <c r="K47" s="131">
        <f t="shared" si="23"/>
        <v>0.83638273973696464</v>
      </c>
      <c r="L47" s="131">
        <f t="shared" si="23"/>
        <v>0.80365928768435757</v>
      </c>
      <c r="M47" s="131">
        <f t="shared" si="23"/>
        <v>0.7709358356317505</v>
      </c>
      <c r="N47" s="131">
        <f t="shared" si="23"/>
        <v>0.73821238357914343</v>
      </c>
      <c r="O47" s="131">
        <f t="shared" si="23"/>
        <v>0.70548893152653636</v>
      </c>
      <c r="P47" s="131">
        <f t="shared" si="23"/>
        <v>0.67276547947392928</v>
      </c>
      <c r="Q47" s="131">
        <f t="shared" si="23"/>
        <v>0.64004202742132221</v>
      </c>
      <c r="R47" s="131">
        <f t="shared" si="23"/>
        <v>0.60731857536871503</v>
      </c>
      <c r="S47" s="131">
        <f t="shared" si="23"/>
        <v>0.57459512331610796</v>
      </c>
      <c r="T47" s="131">
        <f t="shared" si="23"/>
        <v>0.54187167126350089</v>
      </c>
      <c r="U47" s="131">
        <f t="shared" si="23"/>
        <v>0.50914821921089382</v>
      </c>
      <c r="W47" s="154"/>
    </row>
    <row r="48" spans="1:23" ht="13.8" x14ac:dyDescent="0.25">
      <c r="A48" s="125" t="str">
        <f>A6</f>
        <v>T94671</v>
      </c>
      <c r="B48" s="144" t="str">
        <f>VLOOKUP($A48,Burn,7,FALSE)</f>
        <v>M1089A1P2</v>
      </c>
      <c r="C48" s="126">
        <f>C6</f>
        <v>3</v>
      </c>
      <c r="D48" s="126">
        <f>VLOOKUP(A48,Burn,28,FALSE)</f>
        <v>52</v>
      </c>
      <c r="E48" s="150">
        <f>((3*E6)+E58)/4</f>
        <v>4.0015122412935389</v>
      </c>
      <c r="F48" s="152" t="str">
        <f>(D48*C48)&amp;" gal"</f>
        <v>156 gal</v>
      </c>
      <c r="G48" s="135">
        <f>D48-E48</f>
        <v>47.99848775870646</v>
      </c>
      <c r="H48" s="136">
        <f t="shared" ref="H48:U48" si="24">G48-$E48</f>
        <v>43.99697551741292</v>
      </c>
      <c r="I48" s="136">
        <f t="shared" si="24"/>
        <v>39.995463276119381</v>
      </c>
      <c r="J48" s="136">
        <f t="shared" si="24"/>
        <v>35.993951034825841</v>
      </c>
      <c r="K48" s="136">
        <f t="shared" si="24"/>
        <v>31.992438793532301</v>
      </c>
      <c r="L48" s="136">
        <f t="shared" si="24"/>
        <v>27.990926552238761</v>
      </c>
      <c r="M48" s="136">
        <f t="shared" si="24"/>
        <v>23.989414310945222</v>
      </c>
      <c r="N48" s="136">
        <f t="shared" si="24"/>
        <v>19.987902069651682</v>
      </c>
      <c r="O48" s="136">
        <f t="shared" si="24"/>
        <v>15.986389828358142</v>
      </c>
      <c r="P48" s="136">
        <f t="shared" si="24"/>
        <v>11.984877587064602</v>
      </c>
      <c r="Q48" s="136">
        <f t="shared" si="24"/>
        <v>7.9833653457710634</v>
      </c>
      <c r="R48" s="136">
        <f t="shared" si="24"/>
        <v>3.9818531044775245</v>
      </c>
      <c r="S48" s="136">
        <f t="shared" si="24"/>
        <v>-1.9659136816014389E-2</v>
      </c>
      <c r="T48" s="136">
        <f t="shared" si="24"/>
        <v>-4.0211713781095533</v>
      </c>
      <c r="U48" s="137">
        <f t="shared" si="24"/>
        <v>-8.022683619403093</v>
      </c>
      <c r="V48" s="153">
        <f>(D48-J48)*C48</f>
        <v>48.018146895522477</v>
      </c>
      <c r="W48" s="154">
        <f>(D48-N48)*C48</f>
        <v>96.036293791044955</v>
      </c>
    </row>
    <row r="49" spans="1:23" ht="14.4" thickBot="1" x14ac:dyDescent="0.3">
      <c r="A49" s="129"/>
      <c r="B49" s="145"/>
      <c r="C49" s="128"/>
      <c r="D49" s="142" t="str">
        <f>ROUNDUP((D48/E48)*12.9,0)&amp;"mi"</f>
        <v>168mi</v>
      </c>
      <c r="E49" s="151"/>
      <c r="F49" s="128"/>
      <c r="G49" s="130">
        <f>G48/$D48</f>
        <v>0.92304784151358577</v>
      </c>
      <c r="H49" s="131">
        <f>IF(H48/$D48&gt;0,H48/$D48,)</f>
        <v>0.84609568302717153</v>
      </c>
      <c r="I49" s="131">
        <f t="shared" ref="I49:U49" si="25">IF(I48/$D48&gt;0,I48/$D48,)</f>
        <v>0.7691435245407573</v>
      </c>
      <c r="J49" s="131">
        <f t="shared" si="25"/>
        <v>0.69219136605434306</v>
      </c>
      <c r="K49" s="131">
        <f t="shared" si="25"/>
        <v>0.61523920756792883</v>
      </c>
      <c r="L49" s="131">
        <f t="shared" si="25"/>
        <v>0.53828704908151459</v>
      </c>
      <c r="M49" s="131">
        <f t="shared" si="25"/>
        <v>0.46133489059510041</v>
      </c>
      <c r="N49" s="131">
        <f t="shared" si="25"/>
        <v>0.38438273210868618</v>
      </c>
      <c r="O49" s="131">
        <f t="shared" si="25"/>
        <v>0.30743057362227194</v>
      </c>
      <c r="P49" s="131">
        <f t="shared" si="25"/>
        <v>0.23047841513585773</v>
      </c>
      <c r="Q49" s="131">
        <f t="shared" si="25"/>
        <v>0.15352625664944353</v>
      </c>
      <c r="R49" s="131">
        <f t="shared" si="25"/>
        <v>7.6574098163029319E-2</v>
      </c>
      <c r="S49" s="131">
        <f t="shared" si="25"/>
        <v>0</v>
      </c>
      <c r="T49" s="131">
        <f t="shared" si="25"/>
        <v>0</v>
      </c>
      <c r="U49" s="131">
        <f t="shared" si="25"/>
        <v>0</v>
      </c>
      <c r="W49" s="154"/>
    </row>
    <row r="50" spans="1:23" ht="13.8" x14ac:dyDescent="0.25">
      <c r="A50" s="125" t="str">
        <f>A8</f>
        <v>T40999</v>
      </c>
      <c r="B50" s="144" t="str">
        <f>VLOOKUP($A50,Burn,7,FALSE)</f>
        <v>M1075</v>
      </c>
      <c r="C50" s="126">
        <f>C8</f>
        <v>10</v>
      </c>
      <c r="D50" s="126">
        <f>VLOOKUP(A50,Burn,28,FALSE)</f>
        <v>185</v>
      </c>
      <c r="E50" s="150">
        <f>((3*E8)+E60)/4</f>
        <v>5.5507434805545266</v>
      </c>
      <c r="F50" s="152" t="str">
        <f>(D50*C50)&amp;" gal"</f>
        <v>1850 gal</v>
      </c>
      <c r="G50" s="132">
        <f>D50-E50</f>
        <v>179.44925651944547</v>
      </c>
      <c r="H50" s="133">
        <f t="shared" ref="H50:U50" si="26">G50-$E50</f>
        <v>173.89851303889094</v>
      </c>
      <c r="I50" s="133">
        <f t="shared" si="26"/>
        <v>168.34776955833641</v>
      </c>
      <c r="J50" s="133">
        <f t="shared" si="26"/>
        <v>162.79702607778188</v>
      </c>
      <c r="K50" s="133">
        <f t="shared" si="26"/>
        <v>157.24628259722735</v>
      </c>
      <c r="L50" s="133">
        <f t="shared" si="26"/>
        <v>151.69553911667282</v>
      </c>
      <c r="M50" s="133">
        <f t="shared" si="26"/>
        <v>146.14479563611829</v>
      </c>
      <c r="N50" s="133">
        <f t="shared" si="26"/>
        <v>140.59405215556376</v>
      </c>
      <c r="O50" s="133">
        <f t="shared" si="26"/>
        <v>135.04330867500923</v>
      </c>
      <c r="P50" s="133">
        <f t="shared" si="26"/>
        <v>129.4925651944547</v>
      </c>
      <c r="Q50" s="133">
        <f t="shared" si="26"/>
        <v>123.94182171390017</v>
      </c>
      <c r="R50" s="133">
        <f t="shared" si="26"/>
        <v>118.39107823334564</v>
      </c>
      <c r="S50" s="133">
        <f t="shared" si="26"/>
        <v>112.84033475279111</v>
      </c>
      <c r="T50" s="133">
        <f t="shared" si="26"/>
        <v>107.28959127223658</v>
      </c>
      <c r="U50" s="134">
        <f t="shared" si="26"/>
        <v>101.73884779168205</v>
      </c>
      <c r="V50" s="153">
        <f>(D50-J50)*C50</f>
        <v>222.02973922218121</v>
      </c>
      <c r="W50" s="154">
        <f>(D50-N50)*C50</f>
        <v>444.05947844436241</v>
      </c>
    </row>
    <row r="51" spans="1:23" ht="14.4" thickBot="1" x14ac:dyDescent="0.3">
      <c r="A51" s="129"/>
      <c r="B51" s="145"/>
      <c r="C51" s="128"/>
      <c r="D51" s="142" t="str">
        <f>ROUNDUP((D50/E50)*12.9,0)&amp;"mi"</f>
        <v>430mi</v>
      </c>
      <c r="E51" s="151"/>
      <c r="F51" s="128"/>
      <c r="G51" s="130">
        <f>G50/$D50</f>
        <v>0.96999598118619168</v>
      </c>
      <c r="H51" s="131">
        <f>IF(H50/$D50&gt;0,H50/$D50,)</f>
        <v>0.93999196237238347</v>
      </c>
      <c r="I51" s="131">
        <f t="shared" ref="I51:U51" si="27">IF(I50/$D50&gt;0,I50/$D50,)</f>
        <v>0.90998794355857515</v>
      </c>
      <c r="J51" s="131">
        <f t="shared" si="27"/>
        <v>0.87998392474476694</v>
      </c>
      <c r="K51" s="131">
        <f t="shared" si="27"/>
        <v>0.84997990593095862</v>
      </c>
      <c r="L51" s="131">
        <f t="shared" si="27"/>
        <v>0.81997588711715041</v>
      </c>
      <c r="M51" s="131">
        <f t="shared" si="27"/>
        <v>0.7899718683033421</v>
      </c>
      <c r="N51" s="131">
        <f t="shared" si="27"/>
        <v>0.75996784948953389</v>
      </c>
      <c r="O51" s="131">
        <f t="shared" si="27"/>
        <v>0.72996383067572557</v>
      </c>
      <c r="P51" s="131">
        <f t="shared" si="27"/>
        <v>0.69995981186191725</v>
      </c>
      <c r="Q51" s="131">
        <f t="shared" si="27"/>
        <v>0.66995579304810904</v>
      </c>
      <c r="R51" s="131">
        <f t="shared" si="27"/>
        <v>0.63995177423430072</v>
      </c>
      <c r="S51" s="131">
        <f t="shared" si="27"/>
        <v>0.60994775542049251</v>
      </c>
      <c r="T51" s="131">
        <f t="shared" si="27"/>
        <v>0.57994373660668419</v>
      </c>
      <c r="U51" s="131">
        <f t="shared" si="27"/>
        <v>0.54993971779287598</v>
      </c>
      <c r="W51" s="154"/>
    </row>
    <row r="52" spans="1:23" ht="13.8" x14ac:dyDescent="0.25">
      <c r="A52" s="125" t="str">
        <f>A10</f>
        <v>T87243</v>
      </c>
      <c r="B52" s="144" t="str">
        <f>VLOOKUP($A52,Burn,7,FALSE)</f>
        <v>M978A2R1</v>
      </c>
      <c r="C52" s="126">
        <f>C10</f>
        <v>18</v>
      </c>
      <c r="D52" s="126">
        <f>VLOOKUP(A52,Burn,28,FALSE)</f>
        <v>155</v>
      </c>
      <c r="E52" s="150">
        <f>((3*E10)+E62)/4</f>
        <v>3.5589453537061559</v>
      </c>
      <c r="F52" s="152" t="str">
        <f>(D52*C52)&amp;" gal"</f>
        <v>2790 gal</v>
      </c>
      <c r="G52" s="132">
        <f>D52-E52</f>
        <v>151.44105464629385</v>
      </c>
      <c r="H52" s="133">
        <f t="shared" ref="H52:U52" si="28">G52-$E52</f>
        <v>147.8821092925877</v>
      </c>
      <c r="I52" s="133">
        <f t="shared" si="28"/>
        <v>144.32316393888155</v>
      </c>
      <c r="J52" s="133">
        <f t="shared" si="28"/>
        <v>140.7642185851754</v>
      </c>
      <c r="K52" s="133">
        <f t="shared" si="28"/>
        <v>137.20527323146925</v>
      </c>
      <c r="L52" s="133">
        <f t="shared" si="28"/>
        <v>133.6463278777631</v>
      </c>
      <c r="M52" s="133">
        <f t="shared" si="28"/>
        <v>130.08738252405695</v>
      </c>
      <c r="N52" s="133">
        <f t="shared" si="28"/>
        <v>126.5284371703508</v>
      </c>
      <c r="O52" s="133">
        <f t="shared" si="28"/>
        <v>122.96949181664465</v>
      </c>
      <c r="P52" s="133">
        <f t="shared" si="28"/>
        <v>119.4105464629385</v>
      </c>
      <c r="Q52" s="133">
        <f t="shared" si="28"/>
        <v>115.85160110923235</v>
      </c>
      <c r="R52" s="133">
        <f t="shared" si="28"/>
        <v>112.2926557555262</v>
      </c>
      <c r="S52" s="133">
        <f t="shared" si="28"/>
        <v>108.73371040182005</v>
      </c>
      <c r="T52" s="133">
        <f t="shared" si="28"/>
        <v>105.1747650481139</v>
      </c>
      <c r="U52" s="134">
        <f t="shared" si="28"/>
        <v>101.61581969440775</v>
      </c>
      <c r="V52" s="153">
        <f>(D52-J52)*C52</f>
        <v>256.24406546684281</v>
      </c>
      <c r="W52" s="154">
        <f>(D52-N52)*C52</f>
        <v>512.48813093368562</v>
      </c>
    </row>
    <row r="53" spans="1:23" ht="14.4" thickBot="1" x14ac:dyDescent="0.3">
      <c r="A53" s="127"/>
      <c r="B53" s="145"/>
      <c r="C53" s="128"/>
      <c r="D53" s="142" t="str">
        <f>ROUNDUP((D52/E52)*12.9,0)&amp;"mi"</f>
        <v>562mi</v>
      </c>
      <c r="E53" s="151"/>
      <c r="F53" s="128"/>
      <c r="G53" s="130">
        <f>G52/$D52</f>
        <v>0.97703906223415382</v>
      </c>
      <c r="H53" s="131">
        <f>IF(H52/$D52&gt;0,H52/$D52,)</f>
        <v>0.95407812446830775</v>
      </c>
      <c r="I53" s="131">
        <f t="shared" ref="I53:U53" si="29">IF(I52/$D52&gt;0,I52/$D52,)</f>
        <v>0.93111718670246157</v>
      </c>
      <c r="J53" s="131">
        <f t="shared" si="29"/>
        <v>0.90815624893661551</v>
      </c>
      <c r="K53" s="131">
        <f t="shared" si="29"/>
        <v>0.88519531117076933</v>
      </c>
      <c r="L53" s="131">
        <f t="shared" si="29"/>
        <v>0.86223437340492326</v>
      </c>
      <c r="M53" s="131">
        <f t="shared" si="29"/>
        <v>0.83927343563907708</v>
      </c>
      <c r="N53" s="131">
        <f t="shared" si="29"/>
        <v>0.81631249787323101</v>
      </c>
      <c r="O53" s="131">
        <f t="shared" si="29"/>
        <v>0.79335156010738483</v>
      </c>
      <c r="P53" s="131">
        <f t="shared" si="29"/>
        <v>0.77039062234153866</v>
      </c>
      <c r="Q53" s="131">
        <f t="shared" si="29"/>
        <v>0.74742968457569259</v>
      </c>
      <c r="R53" s="131">
        <f t="shared" si="29"/>
        <v>0.72446874680984641</v>
      </c>
      <c r="S53" s="131">
        <f t="shared" si="29"/>
        <v>0.70150780904400034</v>
      </c>
      <c r="T53" s="131">
        <f t="shared" si="29"/>
        <v>0.67854687127815416</v>
      </c>
      <c r="U53" s="131">
        <f t="shared" si="29"/>
        <v>0.65558593351230809</v>
      </c>
      <c r="W53" s="154"/>
    </row>
    <row r="54" spans="1:23" ht="13.8" thickBot="1" x14ac:dyDescent="0.3">
      <c r="E54" s="1" t="s">
        <v>1359</v>
      </c>
      <c r="F54" s="1" t="s">
        <v>1380</v>
      </c>
      <c r="W54" s="154"/>
    </row>
    <row r="55" spans="1:23" ht="14.4" thickBot="1" x14ac:dyDescent="0.3">
      <c r="A55" s="1" t="s">
        <v>0</v>
      </c>
      <c r="B55" s="146"/>
      <c r="C55" s="1" t="s">
        <v>1357</v>
      </c>
      <c r="D55" s="1" t="s">
        <v>1358</v>
      </c>
      <c r="E55" s="149" t="s">
        <v>75</v>
      </c>
      <c r="F55" s="1" t="s">
        <v>1375</v>
      </c>
      <c r="G55" s="147" t="s">
        <v>1360</v>
      </c>
      <c r="H55" s="148" t="s">
        <v>1361</v>
      </c>
      <c r="I55" s="147" t="s">
        <v>1362</v>
      </c>
      <c r="J55" s="148" t="s">
        <v>1363</v>
      </c>
      <c r="K55" s="147" t="s">
        <v>1364</v>
      </c>
      <c r="L55" s="148" t="s">
        <v>1365</v>
      </c>
      <c r="M55" s="147" t="s">
        <v>1366</v>
      </c>
      <c r="N55" s="148" t="s">
        <v>1367</v>
      </c>
      <c r="O55" s="147" t="s">
        <v>1368</v>
      </c>
      <c r="P55" s="148" t="s">
        <v>1369</v>
      </c>
      <c r="Q55" s="147" t="s">
        <v>1370</v>
      </c>
      <c r="R55" s="148" t="s">
        <v>1371</v>
      </c>
      <c r="S55" s="147" t="s">
        <v>1372</v>
      </c>
      <c r="T55" s="148" t="s">
        <v>1373</v>
      </c>
      <c r="U55" s="147" t="s">
        <v>1374</v>
      </c>
      <c r="W55" s="154"/>
    </row>
    <row r="56" spans="1:23" ht="13.8" x14ac:dyDescent="0.25">
      <c r="A56" s="125" t="str">
        <f>A14</f>
        <v>T63093</v>
      </c>
      <c r="B56" s="144" t="str">
        <f>VLOOKUP($A56,Burn,7,FALSE)</f>
        <v>M984</v>
      </c>
      <c r="C56" s="126">
        <f>C4</f>
        <v>11</v>
      </c>
      <c r="D56" s="126">
        <f>VLOOKUP($A56,Burn,28,FALSE)</f>
        <v>155</v>
      </c>
      <c r="E56" s="150">
        <f>IF(VLOOKUP($A56,Burn,15,FALSE)=0,VLOOKUP($A56,Burn,15,FALSE),VLOOKUP($A56,Burn,11,FALSE))</f>
        <v>1.3609005845131199</v>
      </c>
      <c r="F56" s="152" t="str">
        <f>(D56*C56)&amp;" gal"</f>
        <v>1705 gal</v>
      </c>
      <c r="G56" s="138">
        <f>D56-E56</f>
        <v>153.63909941548687</v>
      </c>
      <c r="H56" s="133">
        <f>G56-$E56</f>
        <v>152.27819883097374</v>
      </c>
      <c r="I56" s="133">
        <f t="shared" ref="I56:U56" si="30">H56-$E56</f>
        <v>150.9172982464606</v>
      </c>
      <c r="J56" s="133">
        <f t="shared" si="30"/>
        <v>149.55639766194747</v>
      </c>
      <c r="K56" s="133">
        <f t="shared" si="30"/>
        <v>148.19549707743434</v>
      </c>
      <c r="L56" s="133">
        <f t="shared" si="30"/>
        <v>146.83459649292121</v>
      </c>
      <c r="M56" s="133">
        <f t="shared" si="30"/>
        <v>145.47369590840808</v>
      </c>
      <c r="N56" s="133">
        <f t="shared" si="30"/>
        <v>144.11279532389494</v>
      </c>
      <c r="O56" s="133">
        <f t="shared" si="30"/>
        <v>142.75189473938181</v>
      </c>
      <c r="P56" s="133">
        <f t="shared" si="30"/>
        <v>141.39099415486868</v>
      </c>
      <c r="Q56" s="133">
        <f t="shared" si="30"/>
        <v>140.03009357035555</v>
      </c>
      <c r="R56" s="133">
        <f t="shared" si="30"/>
        <v>138.66919298584241</v>
      </c>
      <c r="S56" s="133">
        <f t="shared" si="30"/>
        <v>137.30829240132928</v>
      </c>
      <c r="T56" s="133">
        <f t="shared" si="30"/>
        <v>135.94739181681615</v>
      </c>
      <c r="U56" s="134">
        <f t="shared" si="30"/>
        <v>134.58649123230302</v>
      </c>
      <c r="V56" s="153">
        <f>(D56-J56)*C56</f>
        <v>59.879625718577813</v>
      </c>
      <c r="W56" s="154">
        <f>(D56-N56)*C56</f>
        <v>119.75925143715563</v>
      </c>
    </row>
    <row r="57" spans="1:23" ht="14.4" thickBot="1" x14ac:dyDescent="0.3">
      <c r="A57" s="129"/>
      <c r="B57" s="145"/>
      <c r="C57" s="128"/>
      <c r="D57" s="142" t="str">
        <f>ROUNDUP((D56/E56)*12.9,0)&amp;"mi"</f>
        <v>1470mi</v>
      </c>
      <c r="E57" s="151"/>
      <c r="F57" s="128"/>
      <c r="G57" s="139">
        <f>G56/$D56</f>
        <v>0.99121999622894752</v>
      </c>
      <c r="H57" s="131">
        <f>IF(H56/$D56&gt;0,H56/$D56,)</f>
        <v>0.98243999245789504</v>
      </c>
      <c r="I57" s="131">
        <f t="shared" ref="I57:U57" si="31">IF(I56/$D56&gt;0,I56/$D56,)</f>
        <v>0.97365998868684256</v>
      </c>
      <c r="J57" s="131">
        <f t="shared" si="31"/>
        <v>0.96487998491579019</v>
      </c>
      <c r="K57" s="131">
        <f t="shared" si="31"/>
        <v>0.95609998114473771</v>
      </c>
      <c r="L57" s="131">
        <f t="shared" si="31"/>
        <v>0.94731997737368523</v>
      </c>
      <c r="M57" s="131">
        <f t="shared" si="31"/>
        <v>0.93853997360263275</v>
      </c>
      <c r="N57" s="131">
        <f t="shared" si="31"/>
        <v>0.92975996983158027</v>
      </c>
      <c r="O57" s="131">
        <f t="shared" si="31"/>
        <v>0.92097996606052779</v>
      </c>
      <c r="P57" s="131">
        <f t="shared" si="31"/>
        <v>0.91219996228947531</v>
      </c>
      <c r="Q57" s="131">
        <f t="shared" si="31"/>
        <v>0.90341995851842283</v>
      </c>
      <c r="R57" s="131">
        <f t="shared" si="31"/>
        <v>0.89463995474737046</v>
      </c>
      <c r="S57" s="131">
        <f t="shared" si="31"/>
        <v>0.88585995097631798</v>
      </c>
      <c r="T57" s="131">
        <f t="shared" si="31"/>
        <v>0.8770799472052655</v>
      </c>
      <c r="U57" s="131">
        <f t="shared" si="31"/>
        <v>0.86829994343421302</v>
      </c>
      <c r="W57" s="154"/>
    </row>
    <row r="58" spans="1:23" ht="13.8" x14ac:dyDescent="0.25">
      <c r="A58" s="125" t="str">
        <f>A16</f>
        <v>T94671</v>
      </c>
      <c r="B58" s="144" t="str">
        <f>VLOOKUP($A58,Burn,7,FALSE)</f>
        <v>M1089A1P2</v>
      </c>
      <c r="C58" s="126">
        <f>C6</f>
        <v>3</v>
      </c>
      <c r="D58" s="126">
        <f>VLOOKUP(A58,Burn,28,FALSE)</f>
        <v>52</v>
      </c>
      <c r="E58" s="150">
        <f>IF(VLOOKUP($A58,Burn,15,FALSE)=0,VLOOKUP($A58,Burn,15,FALSE),VLOOKUP($A58,Burn,11,FALSE))</f>
        <v>0.86002156088919501</v>
      </c>
      <c r="F58" s="152" t="str">
        <f>(D58*C58)&amp;" gal"</f>
        <v>156 gal</v>
      </c>
      <c r="G58" s="135">
        <f>D58-E58</f>
        <v>51.139978439110806</v>
      </c>
      <c r="H58" s="136">
        <f t="shared" ref="H58:U58" si="32">G58-$E58</f>
        <v>50.279956878221611</v>
      </c>
      <c r="I58" s="136">
        <f t="shared" si="32"/>
        <v>49.419935317332417</v>
      </c>
      <c r="J58" s="136">
        <f t="shared" si="32"/>
        <v>48.559913756443223</v>
      </c>
      <c r="K58" s="136">
        <f t="shared" si="32"/>
        <v>47.699892195554028</v>
      </c>
      <c r="L58" s="136">
        <f t="shared" si="32"/>
        <v>46.839870634664834</v>
      </c>
      <c r="M58" s="136">
        <f t="shared" si="32"/>
        <v>45.97984907377564</v>
      </c>
      <c r="N58" s="136">
        <f t="shared" si="32"/>
        <v>45.119827512886445</v>
      </c>
      <c r="O58" s="136">
        <f t="shared" si="32"/>
        <v>44.259805951997251</v>
      </c>
      <c r="P58" s="136">
        <f t="shared" si="32"/>
        <v>43.399784391108057</v>
      </c>
      <c r="Q58" s="136">
        <f t="shared" si="32"/>
        <v>42.539762830218862</v>
      </c>
      <c r="R58" s="136">
        <f t="shared" si="32"/>
        <v>41.679741269329668</v>
      </c>
      <c r="S58" s="136">
        <f t="shared" si="32"/>
        <v>40.819719708440473</v>
      </c>
      <c r="T58" s="136">
        <f t="shared" si="32"/>
        <v>39.959698147551279</v>
      </c>
      <c r="U58" s="137">
        <f t="shared" si="32"/>
        <v>39.099676586662085</v>
      </c>
      <c r="V58" s="153">
        <f>(D58-J58)*C58</f>
        <v>10.320258730670332</v>
      </c>
      <c r="W58" s="154">
        <f>(D58-N58)*C58</f>
        <v>20.640517461340664</v>
      </c>
    </row>
    <row r="59" spans="1:23" ht="14.4" thickBot="1" x14ac:dyDescent="0.3">
      <c r="A59" s="129"/>
      <c r="B59" s="145"/>
      <c r="C59" s="128"/>
      <c r="D59" s="142" t="str">
        <f>ROUNDUP((D58/E58)*12.9,0)&amp;"mi"</f>
        <v>780mi</v>
      </c>
      <c r="E59" s="151"/>
      <c r="F59" s="128"/>
      <c r="G59" s="130">
        <f>G58/$D58</f>
        <v>0.98346112382905393</v>
      </c>
      <c r="H59" s="131">
        <f>IF(H58/$D58&gt;0,H58/$D58,)</f>
        <v>0.96692224765810786</v>
      </c>
      <c r="I59" s="131">
        <f t="shared" ref="I59:U59" si="33">IF(I58/$D58&gt;0,I58/$D58,)</f>
        <v>0.9503833714871619</v>
      </c>
      <c r="J59" s="131">
        <f t="shared" si="33"/>
        <v>0.93384449531621583</v>
      </c>
      <c r="K59" s="131">
        <f t="shared" si="33"/>
        <v>0.91730561914526976</v>
      </c>
      <c r="L59" s="131">
        <f t="shared" si="33"/>
        <v>0.90076674297432369</v>
      </c>
      <c r="M59" s="131">
        <f t="shared" si="33"/>
        <v>0.88422786680337773</v>
      </c>
      <c r="N59" s="131">
        <f t="shared" si="33"/>
        <v>0.86768899063243166</v>
      </c>
      <c r="O59" s="131">
        <f t="shared" si="33"/>
        <v>0.85115011446148559</v>
      </c>
      <c r="P59" s="131">
        <f t="shared" si="33"/>
        <v>0.83461123829053951</v>
      </c>
      <c r="Q59" s="131">
        <f t="shared" si="33"/>
        <v>0.81807236211959355</v>
      </c>
      <c r="R59" s="131">
        <f t="shared" si="33"/>
        <v>0.80153348594864748</v>
      </c>
      <c r="S59" s="131">
        <f t="shared" si="33"/>
        <v>0.78499460977770141</v>
      </c>
      <c r="T59" s="131">
        <f t="shared" si="33"/>
        <v>0.76845573360675534</v>
      </c>
      <c r="U59" s="131">
        <f t="shared" si="33"/>
        <v>0.75191685743580927</v>
      </c>
      <c r="W59" s="154"/>
    </row>
    <row r="60" spans="1:23" ht="13.8" x14ac:dyDescent="0.25">
      <c r="A60" s="125" t="str">
        <f>A18</f>
        <v>T40999</v>
      </c>
      <c r="B60" s="144" t="str">
        <f>VLOOKUP($A60,Burn,7,FALSE)</f>
        <v>M1075</v>
      </c>
      <c r="C60" s="126">
        <f>C8</f>
        <v>10</v>
      </c>
      <c r="D60" s="126">
        <f>VLOOKUP(A60,Burn,28,FALSE)</f>
        <v>185</v>
      </c>
      <c r="E60" s="150">
        <f>IF(VLOOKUP($A60,Burn,15,FALSE)=0,VLOOKUP($A60,Burn,15,FALSE),VLOOKUP($A60,Burn,11,FALSE))</f>
        <v>1.5553409018936108</v>
      </c>
      <c r="F60" s="152" t="str">
        <f>(D60*C60)&amp;" gal"</f>
        <v>1850 gal</v>
      </c>
      <c r="G60" s="132">
        <f>D60-E60</f>
        <v>183.4446590981064</v>
      </c>
      <c r="H60" s="133">
        <f t="shared" ref="H60:U60" si="34">G60-$E60</f>
        <v>181.8893181962128</v>
      </c>
      <c r="I60" s="133">
        <f t="shared" si="34"/>
        <v>180.3339772943192</v>
      </c>
      <c r="J60" s="133">
        <f t="shared" si="34"/>
        <v>178.7786363924256</v>
      </c>
      <c r="K60" s="133">
        <f t="shared" si="34"/>
        <v>177.223295490532</v>
      </c>
      <c r="L60" s="133">
        <f t="shared" si="34"/>
        <v>175.66795458863839</v>
      </c>
      <c r="M60" s="133">
        <f t="shared" si="34"/>
        <v>174.11261368674479</v>
      </c>
      <c r="N60" s="133">
        <f t="shared" si="34"/>
        <v>172.55727278485119</v>
      </c>
      <c r="O60" s="133">
        <f t="shared" si="34"/>
        <v>171.00193188295759</v>
      </c>
      <c r="P60" s="133">
        <f t="shared" si="34"/>
        <v>169.44659098106399</v>
      </c>
      <c r="Q60" s="133">
        <f t="shared" si="34"/>
        <v>167.89125007917039</v>
      </c>
      <c r="R60" s="133">
        <f t="shared" si="34"/>
        <v>166.33590917727679</v>
      </c>
      <c r="S60" s="133">
        <f t="shared" si="34"/>
        <v>164.78056827538319</v>
      </c>
      <c r="T60" s="133">
        <f t="shared" si="34"/>
        <v>163.22522737348959</v>
      </c>
      <c r="U60" s="134">
        <f t="shared" si="34"/>
        <v>161.66988647159599</v>
      </c>
      <c r="V60" s="153">
        <f>(D60-J60)*C60</f>
        <v>62.213636075744034</v>
      </c>
      <c r="W60" s="154">
        <f>(D60-N60)*C60</f>
        <v>124.42727215148807</v>
      </c>
    </row>
    <row r="61" spans="1:23" ht="14.4" thickBot="1" x14ac:dyDescent="0.3">
      <c r="A61" s="129"/>
      <c r="B61" s="145"/>
      <c r="C61" s="128"/>
      <c r="D61" s="142" t="str">
        <f>ROUNDUP((D60/E60)*12.9,0)&amp;"mi"</f>
        <v>1535mi</v>
      </c>
      <c r="E61" s="151"/>
      <c r="F61" s="128"/>
      <c r="G61" s="130">
        <f>G60/$D60</f>
        <v>0.99159275188165619</v>
      </c>
      <c r="H61" s="131">
        <f>IF(H60/$D60&gt;0,H60/$D60,)</f>
        <v>0.98318550376331237</v>
      </c>
      <c r="I61" s="131">
        <f t="shared" ref="I61:U61" si="35">IF(I60/$D60&gt;0,I60/$D60,)</f>
        <v>0.97477825564496867</v>
      </c>
      <c r="J61" s="131">
        <f t="shared" si="35"/>
        <v>0.96637100752662486</v>
      </c>
      <c r="K61" s="131">
        <f t="shared" si="35"/>
        <v>0.95796375940828105</v>
      </c>
      <c r="L61" s="131">
        <f t="shared" si="35"/>
        <v>0.94955651128993723</v>
      </c>
      <c r="M61" s="131">
        <f t="shared" si="35"/>
        <v>0.94114926317159353</v>
      </c>
      <c r="N61" s="131">
        <f t="shared" si="35"/>
        <v>0.93274201505324972</v>
      </c>
      <c r="O61" s="131">
        <f t="shared" si="35"/>
        <v>0.9243347669349059</v>
      </c>
      <c r="P61" s="131">
        <f t="shared" si="35"/>
        <v>0.91592751881656209</v>
      </c>
      <c r="Q61" s="131">
        <f t="shared" si="35"/>
        <v>0.90752027069821828</v>
      </c>
      <c r="R61" s="131">
        <f t="shared" si="35"/>
        <v>0.89911302257987458</v>
      </c>
      <c r="S61" s="131">
        <f t="shared" si="35"/>
        <v>0.89070577446153076</v>
      </c>
      <c r="T61" s="131">
        <f t="shared" si="35"/>
        <v>0.88229852634318695</v>
      </c>
      <c r="U61" s="131">
        <f t="shared" si="35"/>
        <v>0.87389127822484314</v>
      </c>
      <c r="W61" s="154"/>
    </row>
    <row r="62" spans="1:23" ht="13.8" x14ac:dyDescent="0.25">
      <c r="A62" s="125" t="str">
        <f>A20</f>
        <v>T87243</v>
      </c>
      <c r="B62" s="144" t="str">
        <f>VLOOKUP($A62,Burn,7,FALSE)</f>
        <v>M978A2R1</v>
      </c>
      <c r="C62" s="126">
        <f>C10</f>
        <v>18</v>
      </c>
      <c r="D62" s="126">
        <f>VLOOKUP(A62,Burn,28,FALSE)</f>
        <v>155</v>
      </c>
      <c r="E62" s="150">
        <f>IF(VLOOKUP($A62,Burn,15,FALSE)=0,VLOOKUP($A62,Burn,15,FALSE),VLOOKUP($A62,Burn,11,FALSE))</f>
        <v>1.3609005845131168</v>
      </c>
      <c r="F62" s="152" t="str">
        <f>(D62*C62)&amp;" gal"</f>
        <v>2790 gal</v>
      </c>
      <c r="G62" s="132">
        <f>D62-E62</f>
        <v>153.6390994154869</v>
      </c>
      <c r="H62" s="133">
        <f t="shared" ref="H62:U62" si="36">G62-$E62</f>
        <v>152.27819883097379</v>
      </c>
      <c r="I62" s="133">
        <f t="shared" si="36"/>
        <v>150.91729824646069</v>
      </c>
      <c r="J62" s="133">
        <f t="shared" si="36"/>
        <v>149.55639766194759</v>
      </c>
      <c r="K62" s="133">
        <f t="shared" si="36"/>
        <v>148.19549707743448</v>
      </c>
      <c r="L62" s="133">
        <f t="shared" si="36"/>
        <v>146.83459649292138</v>
      </c>
      <c r="M62" s="133">
        <f t="shared" si="36"/>
        <v>145.47369590840827</v>
      </c>
      <c r="N62" s="133">
        <f t="shared" si="36"/>
        <v>144.11279532389517</v>
      </c>
      <c r="O62" s="133">
        <f t="shared" si="36"/>
        <v>142.75189473938207</v>
      </c>
      <c r="P62" s="133">
        <f t="shared" si="36"/>
        <v>141.39099415486896</v>
      </c>
      <c r="Q62" s="133">
        <f t="shared" si="36"/>
        <v>140.03009357035586</v>
      </c>
      <c r="R62" s="133">
        <f t="shared" si="36"/>
        <v>138.66919298584276</v>
      </c>
      <c r="S62" s="133">
        <f t="shared" si="36"/>
        <v>137.30829240132965</v>
      </c>
      <c r="T62" s="133">
        <f t="shared" si="36"/>
        <v>135.94739181681655</v>
      </c>
      <c r="U62" s="134">
        <f t="shared" si="36"/>
        <v>134.58649123230344</v>
      </c>
      <c r="V62" s="153">
        <f>(D62-J62)*C62</f>
        <v>97.984842084943466</v>
      </c>
      <c r="W62" s="154">
        <f>(D62-N62)*C62</f>
        <v>195.96968416988693</v>
      </c>
    </row>
    <row r="63" spans="1:23" ht="14.4" thickBot="1" x14ac:dyDescent="0.3">
      <c r="A63" s="127"/>
      <c r="B63" s="145"/>
      <c r="C63" s="128"/>
      <c r="D63" s="142" t="str">
        <f>ROUNDUP((D62/E62)*12.9,0)&amp;"mi"</f>
        <v>1470mi</v>
      </c>
      <c r="E63" s="151"/>
      <c r="F63" s="128"/>
      <c r="G63" s="130">
        <f>G62/$D62</f>
        <v>0.99121999622894774</v>
      </c>
      <c r="H63" s="131">
        <f>IF(H62/$D62&gt;0,H62/$D62,)</f>
        <v>0.98243999245789548</v>
      </c>
      <c r="I63" s="131">
        <f t="shared" ref="I63:U63" si="37">IF(I62/$D62&gt;0,I62/$D62,)</f>
        <v>0.97365998868684311</v>
      </c>
      <c r="J63" s="131">
        <f t="shared" si="37"/>
        <v>0.96487998491579086</v>
      </c>
      <c r="K63" s="131">
        <f t="shared" si="37"/>
        <v>0.9560999811447386</v>
      </c>
      <c r="L63" s="131">
        <f t="shared" si="37"/>
        <v>0.94731997737368634</v>
      </c>
      <c r="M63" s="131">
        <f t="shared" si="37"/>
        <v>0.93853997360263408</v>
      </c>
      <c r="N63" s="131">
        <f t="shared" si="37"/>
        <v>0.92975996983158171</v>
      </c>
      <c r="O63" s="131">
        <f t="shared" si="37"/>
        <v>0.92097996606052945</v>
      </c>
      <c r="P63" s="131">
        <f t="shared" si="37"/>
        <v>0.9121999622894772</v>
      </c>
      <c r="Q63" s="131">
        <f t="shared" si="37"/>
        <v>0.90341995851842494</v>
      </c>
      <c r="R63" s="131">
        <f t="shared" si="37"/>
        <v>0.89463995474737257</v>
      </c>
      <c r="S63" s="131">
        <f t="shared" si="37"/>
        <v>0.88585995097632031</v>
      </c>
      <c r="T63" s="131">
        <f t="shared" si="37"/>
        <v>0.87707994720526805</v>
      </c>
      <c r="U63" s="131">
        <f t="shared" si="37"/>
        <v>0.86829994343421579</v>
      </c>
    </row>
  </sheetData>
  <phoneticPr fontId="5" type="noConversion"/>
  <conditionalFormatting sqref="G21:U21 G19:U19 G17:U17 G15:U15 G29:U29 G27:U27 G25:U25 G31:U31 G11:U11 G9:U9 G7:U7 G5:U5 G51:U51 G49:U49 G47:U47 G53:U53 G61:U61 G59:U59 G57:U57 G63:U63">
    <cfRule type="cellIs" dxfId="1" priority="7" operator="lessThan">
      <formula>0.4</formula>
    </cfRule>
    <cfRule type="colorScale" priority="8">
      <colorScale>
        <cfvo type="num" val="0.5"/>
        <cfvo type="percentile" val="80"/>
        <cfvo type="num" val="1"/>
        <color rgb="FFFF0000"/>
        <color rgb="FFFFFF00"/>
        <color rgb="FF63BE7B"/>
      </colorScale>
    </cfRule>
  </conditionalFormatting>
  <conditionalFormatting sqref="G39:U39 G37:U37 G35:U35 G41:U41">
    <cfRule type="cellIs" dxfId="0" priority="1" operator="lessThan">
      <formula>0.4</formula>
    </cfRule>
    <cfRule type="colorScale" priority="2">
      <colorScale>
        <cfvo type="num" val="0.5"/>
        <cfvo type="percentile" val="80"/>
        <cfvo type="num" val="1"/>
        <color rgb="FFFF0000"/>
        <color rgb="FFFFFF00"/>
        <color rgb="FF63BE7B"/>
      </colorScale>
    </cfRule>
  </conditionalFormatting>
  <pageMargins left="0.75" right="0.75" top="1" bottom="1" header="0.5" footer="0.5"/>
  <pageSetup scale="81" orientation="landscape" horizontalDpi="4294967292" verticalDpi="4294967292"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workbookViewId="0">
      <selection activeCell="P15" sqref="P15"/>
    </sheetView>
  </sheetViews>
  <sheetFormatPr defaultRowHeight="13.2" x14ac:dyDescent="0.25"/>
  <sheetData>
    <row r="1" spans="1:16" x14ac:dyDescent="0.25">
      <c r="A1" s="6"/>
      <c r="B1" s="6"/>
      <c r="C1" s="6"/>
      <c r="D1" s="6"/>
      <c r="E1" s="6"/>
      <c r="F1" s="6"/>
      <c r="G1" s="6"/>
      <c r="H1" s="6"/>
      <c r="I1" s="6"/>
      <c r="J1" s="6"/>
      <c r="K1" s="6"/>
      <c r="L1" s="6"/>
    </row>
    <row r="2" spans="1:16" ht="15" thickBot="1" x14ac:dyDescent="0.35">
      <c r="A2" s="6"/>
      <c r="B2" s="167"/>
      <c r="C2" s="167"/>
      <c r="D2" s="167"/>
      <c r="E2" s="167" t="s">
        <v>1401</v>
      </c>
      <c r="F2" s="167"/>
      <c r="G2" s="168" t="s">
        <v>1399</v>
      </c>
      <c r="H2" s="169"/>
      <c r="I2" s="167"/>
      <c r="J2" s="167"/>
      <c r="K2" s="6"/>
      <c r="L2" s="6"/>
      <c r="M2" s="6"/>
      <c r="N2" s="161" t="s">
        <v>1390</v>
      </c>
      <c r="O2" s="6"/>
      <c r="P2" s="6"/>
    </row>
    <row r="3" spans="1:16" ht="15" thickBot="1" x14ac:dyDescent="0.35">
      <c r="A3" s="6"/>
      <c r="B3" s="170" t="s">
        <v>1402</v>
      </c>
      <c r="C3" s="170" t="s">
        <v>71</v>
      </c>
      <c r="D3" s="170" t="s">
        <v>0</v>
      </c>
      <c r="E3" s="170" t="s">
        <v>1403</v>
      </c>
      <c r="F3" s="170" t="s">
        <v>1404</v>
      </c>
      <c r="G3" s="171" t="s">
        <v>1405</v>
      </c>
      <c r="H3" s="170" t="s">
        <v>1406</v>
      </c>
      <c r="I3" s="172" t="s">
        <v>1407</v>
      </c>
      <c r="J3" s="170" t="s">
        <v>1408</v>
      </c>
      <c r="K3" s="170" t="s">
        <v>1409</v>
      </c>
      <c r="L3" s="6"/>
      <c r="M3" s="158" t="s">
        <v>71</v>
      </c>
      <c r="N3" s="159" t="s">
        <v>1398</v>
      </c>
      <c r="O3" s="160" t="s">
        <v>1399</v>
      </c>
      <c r="P3" s="162" t="s">
        <v>1400</v>
      </c>
    </row>
    <row r="4" spans="1:16" x14ac:dyDescent="0.25">
      <c r="A4" s="6"/>
      <c r="B4" s="165" t="s">
        <v>560</v>
      </c>
      <c r="C4" s="165" t="s">
        <v>632</v>
      </c>
      <c r="D4" s="165" t="s">
        <v>3</v>
      </c>
      <c r="E4" s="165">
        <v>147</v>
      </c>
      <c r="F4" s="165">
        <v>88</v>
      </c>
      <c r="G4" s="165">
        <v>5</v>
      </c>
      <c r="H4" s="165">
        <v>106</v>
      </c>
      <c r="I4" s="173">
        <v>294</v>
      </c>
      <c r="J4" s="174" t="s">
        <v>1410</v>
      </c>
      <c r="K4" s="165">
        <v>1</v>
      </c>
      <c r="L4" s="6"/>
      <c r="M4" s="163" t="s">
        <v>1391</v>
      </c>
      <c r="N4" s="163">
        <v>4</v>
      </c>
      <c r="O4" s="163">
        <v>43</v>
      </c>
      <c r="P4" s="164">
        <f>O4/N4</f>
        <v>10.75</v>
      </c>
    </row>
    <row r="5" spans="1:16" x14ac:dyDescent="0.25">
      <c r="A5" s="6"/>
      <c r="B5" s="165" t="s">
        <v>579</v>
      </c>
      <c r="C5" s="165" t="s">
        <v>528</v>
      </c>
      <c r="D5" s="165" t="s">
        <v>11</v>
      </c>
      <c r="E5" s="165">
        <v>168</v>
      </c>
      <c r="F5" s="165">
        <v>88</v>
      </c>
      <c r="G5" s="165">
        <v>5</v>
      </c>
      <c r="H5" s="165">
        <v>112</v>
      </c>
      <c r="I5" s="165">
        <v>476</v>
      </c>
      <c r="J5" s="174" t="s">
        <v>1410</v>
      </c>
      <c r="K5" s="165">
        <v>1</v>
      </c>
      <c r="L5" s="6"/>
      <c r="M5" s="165" t="s">
        <v>1392</v>
      </c>
      <c r="N5" s="165">
        <v>2.25</v>
      </c>
      <c r="O5" s="165">
        <v>14</v>
      </c>
      <c r="P5" s="164">
        <f t="shared" ref="P5:P10" si="0">O5/N5</f>
        <v>6.2222222222222223</v>
      </c>
    </row>
    <row r="6" spans="1:16" x14ac:dyDescent="0.25">
      <c r="A6" s="6"/>
      <c r="B6" s="165" t="s">
        <v>191</v>
      </c>
      <c r="C6" s="165" t="s">
        <v>500</v>
      </c>
      <c r="D6" s="165" t="s">
        <v>54</v>
      </c>
      <c r="E6" s="165">
        <v>216</v>
      </c>
      <c r="F6" s="165">
        <v>90</v>
      </c>
      <c r="G6" s="165">
        <v>10</v>
      </c>
      <c r="H6" s="165">
        <v>112</v>
      </c>
      <c r="I6" s="165">
        <v>518</v>
      </c>
      <c r="J6" s="174">
        <v>8</v>
      </c>
      <c r="K6" s="165">
        <v>2</v>
      </c>
      <c r="L6" s="6"/>
      <c r="M6" s="165" t="s">
        <v>1393</v>
      </c>
      <c r="N6" s="165">
        <v>1.23</v>
      </c>
      <c r="O6" s="165">
        <v>14</v>
      </c>
      <c r="P6" s="164">
        <f t="shared" si="0"/>
        <v>11.382113821138212</v>
      </c>
    </row>
    <row r="7" spans="1:16" x14ac:dyDescent="0.25">
      <c r="A7" s="6"/>
      <c r="B7" s="165" t="s">
        <v>1411</v>
      </c>
      <c r="C7" s="165" t="s">
        <v>893</v>
      </c>
      <c r="D7" s="165" t="s">
        <v>589</v>
      </c>
      <c r="E7" s="165">
        <v>234</v>
      </c>
      <c r="F7" s="165">
        <v>96</v>
      </c>
      <c r="G7" s="165">
        <v>11</v>
      </c>
      <c r="H7" s="165">
        <v>129</v>
      </c>
      <c r="I7" s="165">
        <v>702</v>
      </c>
      <c r="J7" s="174" t="s">
        <v>1412</v>
      </c>
      <c r="K7" s="165">
        <v>2</v>
      </c>
      <c r="L7" s="6"/>
      <c r="M7" s="165" t="s">
        <v>1394</v>
      </c>
      <c r="N7" s="165">
        <v>0.79</v>
      </c>
      <c r="O7" s="165">
        <v>9</v>
      </c>
      <c r="P7" s="164">
        <f t="shared" si="0"/>
        <v>11.39240506329114</v>
      </c>
    </row>
    <row r="8" spans="1:16" x14ac:dyDescent="0.25">
      <c r="A8" s="6"/>
      <c r="B8" s="165" t="s">
        <v>512</v>
      </c>
      <c r="C8" s="165" t="s">
        <v>513</v>
      </c>
      <c r="D8" s="165" t="s">
        <v>48</v>
      </c>
      <c r="E8" s="165">
        <v>227</v>
      </c>
      <c r="F8" s="165">
        <v>90</v>
      </c>
      <c r="G8" s="165">
        <v>16.5</v>
      </c>
      <c r="H8" s="165">
        <v>128</v>
      </c>
      <c r="I8" s="165">
        <v>722</v>
      </c>
      <c r="J8" s="174" t="s">
        <v>1412</v>
      </c>
      <c r="K8" s="165">
        <v>2</v>
      </c>
      <c r="L8" s="6"/>
      <c r="M8" s="165" t="s">
        <v>1395</v>
      </c>
      <c r="N8" s="165">
        <v>0.48</v>
      </c>
      <c r="O8" s="165">
        <v>5</v>
      </c>
      <c r="P8" s="164">
        <f t="shared" si="0"/>
        <v>10.416666666666668</v>
      </c>
    </row>
    <row r="9" spans="1:16" x14ac:dyDescent="0.25">
      <c r="A9" s="6"/>
      <c r="B9" s="165" t="s">
        <v>1413</v>
      </c>
      <c r="C9" s="165" t="s">
        <v>1414</v>
      </c>
      <c r="D9" s="165" t="s">
        <v>1415</v>
      </c>
      <c r="E9" s="165">
        <v>350</v>
      </c>
      <c r="F9" s="165">
        <v>88</v>
      </c>
      <c r="G9" s="165">
        <v>22.5</v>
      </c>
      <c r="H9" s="165">
        <v>103</v>
      </c>
      <c r="I9" s="165">
        <v>856</v>
      </c>
      <c r="J9" s="174">
        <v>14</v>
      </c>
      <c r="K9" s="165">
        <v>3</v>
      </c>
      <c r="L9" s="6"/>
      <c r="M9" s="165" t="s">
        <v>1396</v>
      </c>
      <c r="N9" s="165">
        <v>0.28000000000000003</v>
      </c>
      <c r="O9" s="165">
        <v>4</v>
      </c>
      <c r="P9" s="164">
        <f t="shared" si="0"/>
        <v>14.285714285714285</v>
      </c>
    </row>
    <row r="10" spans="1:16" x14ac:dyDescent="0.25">
      <c r="A10" s="6"/>
      <c r="B10" s="165" t="s">
        <v>1416</v>
      </c>
      <c r="C10" s="165" t="s">
        <v>1417</v>
      </c>
      <c r="D10" s="165" t="s">
        <v>1418</v>
      </c>
      <c r="E10" s="165">
        <v>485</v>
      </c>
      <c r="F10" s="165">
        <v>93</v>
      </c>
      <c r="G10" s="165">
        <v>34</v>
      </c>
      <c r="H10" s="165">
        <v>106</v>
      </c>
      <c r="I10" s="165">
        <v>1253</v>
      </c>
      <c r="J10" s="174" t="s">
        <v>1419</v>
      </c>
      <c r="K10" s="165">
        <v>4</v>
      </c>
      <c r="L10" s="6"/>
      <c r="M10" s="165" t="s">
        <v>1397</v>
      </c>
      <c r="N10" s="165">
        <v>0.33</v>
      </c>
      <c r="O10" s="165">
        <v>1.6</v>
      </c>
      <c r="P10" s="164">
        <f t="shared" si="0"/>
        <v>4.8484848484848486</v>
      </c>
    </row>
    <row r="11" spans="1:16" x14ac:dyDescent="0.25">
      <c r="A11" s="6"/>
      <c r="B11" s="6"/>
      <c r="C11" s="6"/>
      <c r="D11" s="6"/>
      <c r="E11" s="6"/>
      <c r="F11" s="6"/>
      <c r="G11" s="6"/>
      <c r="H11" s="6"/>
      <c r="I11" s="166"/>
      <c r="J11" s="6"/>
      <c r="K11" s="6"/>
      <c r="L11" s="6"/>
    </row>
    <row r="12" spans="1:16" x14ac:dyDescent="0.25">
      <c r="A12" s="6"/>
      <c r="B12" s="6"/>
      <c r="C12" s="6"/>
      <c r="D12" s="6"/>
      <c r="E12" s="6"/>
      <c r="F12" s="6"/>
      <c r="G12" s="6"/>
      <c r="H12" s="6"/>
      <c r="I12" s="6"/>
      <c r="J12" s="6"/>
      <c r="K12" s="6"/>
      <c r="L12" s="6"/>
    </row>
    <row r="13" spans="1:16" x14ac:dyDescent="0.25">
      <c r="A13" s="6"/>
      <c r="B13" s="6"/>
      <c r="C13" s="6"/>
      <c r="D13" s="6"/>
      <c r="E13" s="6"/>
      <c r="F13" s="6"/>
      <c r="G13" s="6"/>
      <c r="H13" s="6"/>
      <c r="I13" s="6"/>
      <c r="J13" s="6"/>
      <c r="K13" s="6"/>
      <c r="L13" s="6"/>
    </row>
    <row r="14" spans="1:16" x14ac:dyDescent="0.25">
      <c r="A14" s="6"/>
      <c r="B14" s="6"/>
      <c r="C14" s="6"/>
      <c r="D14" s="6"/>
      <c r="E14" s="6"/>
      <c r="F14" s="6"/>
      <c r="G14" s="6"/>
      <c r="H14" s="6"/>
      <c r="I14" s="6"/>
      <c r="J14" s="6"/>
      <c r="K14" s="6"/>
      <c r="L14" s="6"/>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363"/>
  <sheetViews>
    <sheetView workbookViewId="0">
      <pane ySplit="4" topLeftCell="A47" activePane="bottomLeft" state="frozen"/>
      <selection pane="bottomLeft" activeCell="F7" sqref="F7"/>
    </sheetView>
  </sheetViews>
  <sheetFormatPr defaultColWidth="8.88671875" defaultRowHeight="13.2" x14ac:dyDescent="0.25"/>
  <cols>
    <col min="1" max="1" width="7.44140625" style="122" customWidth="1"/>
    <col min="2" max="2" width="20.44140625" style="123" customWidth="1"/>
    <col min="3" max="3" width="15.6640625" style="122" customWidth="1"/>
    <col min="4" max="4" width="10.88671875" style="122" customWidth="1"/>
    <col min="5" max="5" width="9.109375" style="122" customWidth="1"/>
    <col min="6" max="6" width="8.88671875" style="123" customWidth="1"/>
    <col min="7" max="7" width="12.44140625" style="123" customWidth="1"/>
    <col min="8" max="18" width="4.44140625" style="122" customWidth="1"/>
    <col min="19" max="19" width="4.44140625" style="123" customWidth="1"/>
    <col min="20" max="26" width="4.44140625" style="122" customWidth="1"/>
    <col min="27" max="29" width="6.6640625" style="122" customWidth="1"/>
    <col min="30" max="30" width="157.44140625" style="123" customWidth="1"/>
    <col min="31" max="31" width="57.44140625" style="123" customWidth="1"/>
    <col min="32" max="16384" width="8.88671875" style="6"/>
  </cols>
  <sheetData>
    <row r="1" spans="1:31" x14ac:dyDescent="0.25">
      <c r="A1" s="188" t="s">
        <v>60</v>
      </c>
      <c r="B1" s="188"/>
      <c r="C1" s="188"/>
      <c r="D1" s="188"/>
      <c r="E1" s="188"/>
      <c r="F1" s="188"/>
      <c r="G1" s="188"/>
      <c r="H1" s="188"/>
      <c r="I1" s="188"/>
      <c r="J1" s="188"/>
      <c r="K1" s="188"/>
      <c r="L1" s="188"/>
      <c r="M1" s="188"/>
      <c r="N1" s="188"/>
      <c r="O1" s="3"/>
      <c r="P1" s="4"/>
      <c r="Q1" s="4"/>
      <c r="R1" s="5"/>
      <c r="S1" s="4"/>
      <c r="T1" s="4"/>
      <c r="U1" s="4"/>
      <c r="V1" s="4"/>
      <c r="W1" s="3"/>
      <c r="X1" s="4"/>
      <c r="Y1" s="4"/>
      <c r="Z1" s="5"/>
      <c r="AA1" s="4"/>
      <c r="AB1" s="4"/>
      <c r="AC1" s="4"/>
      <c r="AD1" s="4"/>
      <c r="AE1" s="4"/>
    </row>
    <row r="2" spans="1:31" ht="13.8" thickBot="1" x14ac:dyDescent="0.3">
      <c r="A2" s="7">
        <v>1</v>
      </c>
      <c r="B2" s="7">
        <v>2</v>
      </c>
      <c r="C2" s="7">
        <v>3</v>
      </c>
      <c r="D2" s="7">
        <v>4</v>
      </c>
      <c r="E2" s="7">
        <v>5</v>
      </c>
      <c r="F2" s="7">
        <v>6</v>
      </c>
      <c r="G2" s="7">
        <v>7</v>
      </c>
      <c r="H2" s="7">
        <v>8</v>
      </c>
      <c r="I2" s="7">
        <v>9</v>
      </c>
      <c r="J2" s="7">
        <v>10</v>
      </c>
      <c r="K2" s="7">
        <v>11</v>
      </c>
      <c r="L2" s="7">
        <v>12</v>
      </c>
      <c r="M2" s="7">
        <v>13</v>
      </c>
      <c r="N2" s="7">
        <v>14</v>
      </c>
      <c r="O2" s="7">
        <v>15</v>
      </c>
      <c r="P2" s="7">
        <v>16</v>
      </c>
      <c r="Q2" s="7">
        <v>17</v>
      </c>
      <c r="R2" s="7">
        <v>18</v>
      </c>
      <c r="S2" s="7">
        <v>19</v>
      </c>
      <c r="T2" s="7">
        <v>20</v>
      </c>
      <c r="U2" s="7">
        <v>21</v>
      </c>
      <c r="V2" s="7">
        <v>22</v>
      </c>
      <c r="W2" s="7">
        <v>23</v>
      </c>
      <c r="X2" s="7">
        <v>24</v>
      </c>
      <c r="Y2" s="7">
        <v>25</v>
      </c>
      <c r="Z2" s="7">
        <v>26</v>
      </c>
      <c r="AA2" s="7">
        <v>27</v>
      </c>
      <c r="AB2" s="7">
        <v>28</v>
      </c>
      <c r="AC2" s="7">
        <v>29</v>
      </c>
      <c r="AD2" s="7"/>
      <c r="AE2" s="7"/>
    </row>
    <row r="3" spans="1:31" x14ac:dyDescent="0.25">
      <c r="A3" s="189"/>
      <c r="B3" s="190"/>
      <c r="C3" s="190"/>
      <c r="D3" s="190"/>
      <c r="E3" s="190"/>
      <c r="F3" s="190"/>
      <c r="G3" s="191"/>
      <c r="H3" s="185" t="s">
        <v>61</v>
      </c>
      <c r="I3" s="186"/>
      <c r="J3" s="187"/>
      <c r="K3" s="185" t="s">
        <v>62</v>
      </c>
      <c r="L3" s="186"/>
      <c r="M3" s="186"/>
      <c r="N3" s="187"/>
      <c r="O3" s="185" t="s">
        <v>63</v>
      </c>
      <c r="P3" s="186"/>
      <c r="Q3" s="186"/>
      <c r="R3" s="187"/>
      <c r="S3" s="185" t="s">
        <v>64</v>
      </c>
      <c r="T3" s="186"/>
      <c r="U3" s="186"/>
      <c r="V3" s="187"/>
      <c r="W3" s="185" t="s">
        <v>65</v>
      </c>
      <c r="X3" s="186"/>
      <c r="Y3" s="186"/>
      <c r="Z3" s="187"/>
      <c r="AA3" s="8"/>
      <c r="AB3" s="9"/>
      <c r="AC3" s="9"/>
      <c r="AD3" s="10"/>
      <c r="AE3" s="11"/>
    </row>
    <row r="4" spans="1:31" ht="41.4" thickBot="1" x14ac:dyDescent="0.3">
      <c r="A4" s="12" t="s">
        <v>0</v>
      </c>
      <c r="B4" s="13" t="s">
        <v>66</v>
      </c>
      <c r="C4" s="13" t="s">
        <v>67</v>
      </c>
      <c r="D4" s="13" t="s">
        <v>68</v>
      </c>
      <c r="E4" s="13" t="s">
        <v>69</v>
      </c>
      <c r="F4" s="13" t="s">
        <v>70</v>
      </c>
      <c r="G4" s="13" t="s">
        <v>71</v>
      </c>
      <c r="H4" s="14" t="s">
        <v>72</v>
      </c>
      <c r="I4" s="15" t="s">
        <v>73</v>
      </c>
      <c r="J4" s="16" t="s">
        <v>74</v>
      </c>
      <c r="K4" s="14" t="s">
        <v>75</v>
      </c>
      <c r="L4" s="15" t="s">
        <v>72</v>
      </c>
      <c r="M4" s="15" t="s">
        <v>73</v>
      </c>
      <c r="N4" s="16" t="s">
        <v>74</v>
      </c>
      <c r="O4" s="14" t="s">
        <v>75</v>
      </c>
      <c r="P4" s="15" t="s">
        <v>72</v>
      </c>
      <c r="Q4" s="15" t="s">
        <v>73</v>
      </c>
      <c r="R4" s="16" t="s">
        <v>74</v>
      </c>
      <c r="S4" s="14" t="s">
        <v>75</v>
      </c>
      <c r="T4" s="15" t="s">
        <v>72</v>
      </c>
      <c r="U4" s="15" t="s">
        <v>73</v>
      </c>
      <c r="V4" s="16" t="s">
        <v>74</v>
      </c>
      <c r="W4" s="14" t="s">
        <v>75</v>
      </c>
      <c r="X4" s="15" t="s">
        <v>72</v>
      </c>
      <c r="Y4" s="15" t="s">
        <v>73</v>
      </c>
      <c r="Z4" s="16" t="s">
        <v>74</v>
      </c>
      <c r="AA4" s="14" t="s">
        <v>76</v>
      </c>
      <c r="AB4" s="17" t="s">
        <v>77</v>
      </c>
      <c r="AC4" s="18" t="s">
        <v>78</v>
      </c>
      <c r="AD4" s="19" t="s">
        <v>79</v>
      </c>
      <c r="AE4" s="20" t="s">
        <v>80</v>
      </c>
    </row>
    <row r="5" spans="1:31" ht="41.4" x14ac:dyDescent="0.25">
      <c r="A5" s="21" t="s">
        <v>81</v>
      </c>
      <c r="B5" s="22" t="s">
        <v>82</v>
      </c>
      <c r="C5" s="23" t="s">
        <v>83</v>
      </c>
      <c r="D5" s="23" t="s">
        <v>84</v>
      </c>
      <c r="E5" s="23" t="s">
        <v>85</v>
      </c>
      <c r="F5" s="22" t="s">
        <v>86</v>
      </c>
      <c r="G5" s="22" t="s">
        <v>87</v>
      </c>
      <c r="H5" s="21">
        <v>28.1</v>
      </c>
      <c r="I5" s="23">
        <v>23.1</v>
      </c>
      <c r="J5" s="24">
        <v>12.9</v>
      </c>
      <c r="K5" s="25">
        <v>1.4567954905249472</v>
      </c>
      <c r="L5" s="26">
        <v>4.0204450525398414</v>
      </c>
      <c r="M5" s="26">
        <v>3.3767915610505725</v>
      </c>
      <c r="N5" s="27">
        <v>4.7687769740573103</v>
      </c>
      <c r="O5" s="25">
        <v>1.4567954905249472</v>
      </c>
      <c r="P5" s="26">
        <v>4.1456160708194298</v>
      </c>
      <c r="Q5" s="26">
        <v>3.438503026358974</v>
      </c>
      <c r="R5" s="28">
        <v>5.1420317963254245</v>
      </c>
      <c r="S5" s="29" t="s">
        <v>88</v>
      </c>
      <c r="T5" s="26" t="s">
        <v>88</v>
      </c>
      <c r="U5" s="26" t="s">
        <v>88</v>
      </c>
      <c r="V5" s="28" t="s">
        <v>88</v>
      </c>
      <c r="W5" s="25" t="s">
        <v>88</v>
      </c>
      <c r="X5" s="26" t="s">
        <v>88</v>
      </c>
      <c r="Y5" s="26" t="s">
        <v>88</v>
      </c>
      <c r="Z5" s="27" t="s">
        <v>88</v>
      </c>
      <c r="AA5" s="21" t="s">
        <v>89</v>
      </c>
      <c r="AB5" s="30">
        <v>55.5</v>
      </c>
      <c r="AC5" s="31" t="s">
        <v>90</v>
      </c>
      <c r="AD5" s="32" t="s">
        <v>91</v>
      </c>
      <c r="AE5" s="22" t="s">
        <v>88</v>
      </c>
    </row>
    <row r="6" spans="1:31" ht="41.4" x14ac:dyDescent="0.25">
      <c r="A6" s="33" t="s">
        <v>92</v>
      </c>
      <c r="B6" s="34" t="s">
        <v>93</v>
      </c>
      <c r="C6" s="35" t="s">
        <v>94</v>
      </c>
      <c r="D6" s="35" t="s">
        <v>95</v>
      </c>
      <c r="E6" s="35" t="s">
        <v>85</v>
      </c>
      <c r="F6" s="34" t="s">
        <v>96</v>
      </c>
      <c r="G6" s="34" t="s">
        <v>97</v>
      </c>
      <c r="H6" s="36">
        <v>28.1</v>
      </c>
      <c r="I6" s="35">
        <v>23.1</v>
      </c>
      <c r="J6" s="37">
        <v>12.9</v>
      </c>
      <c r="K6" s="38">
        <v>1.3567110524776944</v>
      </c>
      <c r="L6" s="39">
        <v>3.5954182868418925</v>
      </c>
      <c r="M6" s="39">
        <v>2.9438967519226473</v>
      </c>
      <c r="N6" s="40">
        <v>3.7330711684393258</v>
      </c>
      <c r="O6" s="38">
        <v>1.3567110524776944</v>
      </c>
      <c r="P6" s="39">
        <v>3.6443302793610783</v>
      </c>
      <c r="Q6" s="39">
        <v>3.0150701403478775</v>
      </c>
      <c r="R6" s="41">
        <v>3.9241922610774083</v>
      </c>
      <c r="S6" s="42" t="s">
        <v>88</v>
      </c>
      <c r="T6" s="39" t="s">
        <v>88</v>
      </c>
      <c r="U6" s="39" t="s">
        <v>88</v>
      </c>
      <c r="V6" s="41" t="s">
        <v>88</v>
      </c>
      <c r="W6" s="38" t="s">
        <v>88</v>
      </c>
      <c r="X6" s="39" t="s">
        <v>88</v>
      </c>
      <c r="Y6" s="39" t="s">
        <v>88</v>
      </c>
      <c r="Z6" s="40" t="s">
        <v>88</v>
      </c>
      <c r="AA6" s="36" t="s">
        <v>89</v>
      </c>
      <c r="AB6" s="43">
        <v>48</v>
      </c>
      <c r="AC6" s="44" t="s">
        <v>90</v>
      </c>
      <c r="AD6" s="32" t="s">
        <v>98</v>
      </c>
      <c r="AE6" s="34" t="s">
        <v>88</v>
      </c>
    </row>
    <row r="7" spans="1:31" ht="41.4" x14ac:dyDescent="0.25">
      <c r="A7" s="33" t="s">
        <v>99</v>
      </c>
      <c r="B7" s="34" t="s">
        <v>100</v>
      </c>
      <c r="C7" s="35" t="s">
        <v>101</v>
      </c>
      <c r="D7" s="35" t="s">
        <v>102</v>
      </c>
      <c r="E7" s="35" t="s">
        <v>103</v>
      </c>
      <c r="F7" s="34" t="s">
        <v>104</v>
      </c>
      <c r="G7" s="34" t="s">
        <v>105</v>
      </c>
      <c r="H7" s="36">
        <v>28.1</v>
      </c>
      <c r="I7" s="35">
        <v>23.1</v>
      </c>
      <c r="J7" s="37">
        <v>12.9</v>
      </c>
      <c r="K7" s="38">
        <v>3.8066179326562475</v>
      </c>
      <c r="L7" s="39">
        <v>35.142008592474873</v>
      </c>
      <c r="M7" s="39">
        <v>17.112456889698496</v>
      </c>
      <c r="N7" s="40">
        <v>16.151466390907334</v>
      </c>
      <c r="O7" s="38" t="s">
        <v>88</v>
      </c>
      <c r="P7" s="39" t="s">
        <v>88</v>
      </c>
      <c r="Q7" s="39" t="s">
        <v>88</v>
      </c>
      <c r="R7" s="41" t="s">
        <v>88</v>
      </c>
      <c r="S7" s="42" t="s">
        <v>88</v>
      </c>
      <c r="T7" s="39" t="s">
        <v>88</v>
      </c>
      <c r="U7" s="39" t="s">
        <v>88</v>
      </c>
      <c r="V7" s="41" t="s">
        <v>88</v>
      </c>
      <c r="W7" s="38" t="s">
        <v>88</v>
      </c>
      <c r="X7" s="39" t="s">
        <v>88</v>
      </c>
      <c r="Y7" s="39" t="s">
        <v>88</v>
      </c>
      <c r="Z7" s="40" t="s">
        <v>88</v>
      </c>
      <c r="AA7" s="36" t="s">
        <v>89</v>
      </c>
      <c r="AB7" s="43">
        <v>400</v>
      </c>
      <c r="AC7" s="44" t="s">
        <v>90</v>
      </c>
      <c r="AD7" s="32" t="s">
        <v>106</v>
      </c>
      <c r="AE7" s="34" t="s">
        <v>107</v>
      </c>
    </row>
    <row r="8" spans="1:31" ht="51.6" x14ac:dyDescent="0.25">
      <c r="A8" s="33" t="s">
        <v>108</v>
      </c>
      <c r="B8" s="34" t="s">
        <v>109</v>
      </c>
      <c r="C8" s="35" t="s">
        <v>88</v>
      </c>
      <c r="D8" s="35" t="s">
        <v>110</v>
      </c>
      <c r="E8" s="35" t="s">
        <v>103</v>
      </c>
      <c r="F8" s="34" t="s">
        <v>111</v>
      </c>
      <c r="G8" s="34" t="s">
        <v>112</v>
      </c>
      <c r="H8" s="36">
        <v>28.1</v>
      </c>
      <c r="I8" s="35">
        <v>23.1</v>
      </c>
      <c r="J8" s="37">
        <v>12.9</v>
      </c>
      <c r="K8" s="38">
        <v>1.2610472513213282</v>
      </c>
      <c r="L8" s="39">
        <v>7.6483880413345897</v>
      </c>
      <c r="M8" s="39">
        <v>4.779476134953434</v>
      </c>
      <c r="N8" s="40">
        <v>4.5598262165999763</v>
      </c>
      <c r="O8" s="38">
        <v>1.2610472513213282</v>
      </c>
      <c r="P8" s="39">
        <v>8.3575763477616736</v>
      </c>
      <c r="Q8" s="39">
        <v>5.2047408330714262</v>
      </c>
      <c r="R8" s="41">
        <v>5.0738074348147846</v>
      </c>
      <c r="S8" s="42">
        <v>1.2610472513213282</v>
      </c>
      <c r="T8" s="39">
        <v>8.1281747238081419</v>
      </c>
      <c r="U8" s="39">
        <v>5.1121970969226034</v>
      </c>
      <c r="V8" s="41">
        <v>4.9188007749140557</v>
      </c>
      <c r="W8" s="38">
        <v>1.2610472513213282</v>
      </c>
      <c r="X8" s="39">
        <v>9.3571873523280154</v>
      </c>
      <c r="Y8" s="39">
        <v>5.4254654928200434</v>
      </c>
      <c r="Z8" s="40">
        <v>5.2610590986578103</v>
      </c>
      <c r="AA8" s="36" t="s">
        <v>89</v>
      </c>
      <c r="AB8" s="43">
        <v>95</v>
      </c>
      <c r="AC8" s="44" t="s">
        <v>90</v>
      </c>
      <c r="AD8" s="32" t="s">
        <v>113</v>
      </c>
      <c r="AE8" s="34" t="s">
        <v>114</v>
      </c>
    </row>
    <row r="9" spans="1:31" ht="41.4" x14ac:dyDescent="0.25">
      <c r="A9" s="33" t="s">
        <v>115</v>
      </c>
      <c r="B9" s="34" t="s">
        <v>116</v>
      </c>
      <c r="C9" s="35" t="s">
        <v>117</v>
      </c>
      <c r="D9" s="35" t="s">
        <v>118</v>
      </c>
      <c r="E9" s="35" t="s">
        <v>103</v>
      </c>
      <c r="F9" s="34" t="s">
        <v>119</v>
      </c>
      <c r="G9" s="34" t="s">
        <v>120</v>
      </c>
      <c r="H9" s="36">
        <v>28.1</v>
      </c>
      <c r="I9" s="35">
        <v>23.1</v>
      </c>
      <c r="J9" s="37">
        <v>12.9</v>
      </c>
      <c r="K9" s="38">
        <v>1.6227995269576698</v>
      </c>
      <c r="L9" s="39">
        <v>21.657271360531471</v>
      </c>
      <c r="M9" s="39">
        <v>12.151539215436529</v>
      </c>
      <c r="N9" s="40">
        <v>11.298740110450693</v>
      </c>
      <c r="O9" s="38" t="s">
        <v>88</v>
      </c>
      <c r="P9" s="39" t="s">
        <v>88</v>
      </c>
      <c r="Q9" s="39" t="s">
        <v>88</v>
      </c>
      <c r="R9" s="41" t="s">
        <v>88</v>
      </c>
      <c r="S9" s="42" t="s">
        <v>88</v>
      </c>
      <c r="T9" s="39" t="s">
        <v>88</v>
      </c>
      <c r="U9" s="39" t="s">
        <v>88</v>
      </c>
      <c r="V9" s="41" t="s">
        <v>88</v>
      </c>
      <c r="W9" s="38" t="s">
        <v>88</v>
      </c>
      <c r="X9" s="39" t="s">
        <v>88</v>
      </c>
      <c r="Y9" s="39" t="s">
        <v>88</v>
      </c>
      <c r="Z9" s="40" t="s">
        <v>88</v>
      </c>
      <c r="AA9" s="36" t="s">
        <v>89</v>
      </c>
      <c r="AB9" s="43">
        <v>133</v>
      </c>
      <c r="AC9" s="44" t="s">
        <v>90</v>
      </c>
      <c r="AD9" s="32" t="s">
        <v>121</v>
      </c>
      <c r="AE9" s="34" t="s">
        <v>122</v>
      </c>
    </row>
    <row r="10" spans="1:31" ht="51.6" x14ac:dyDescent="0.25">
      <c r="A10" s="33" t="s">
        <v>123</v>
      </c>
      <c r="B10" s="34" t="s">
        <v>124</v>
      </c>
      <c r="C10" s="35" t="s">
        <v>125</v>
      </c>
      <c r="D10" s="35" t="s">
        <v>126</v>
      </c>
      <c r="E10" s="35" t="s">
        <v>103</v>
      </c>
      <c r="F10" s="34" t="s">
        <v>111</v>
      </c>
      <c r="G10" s="34" t="s">
        <v>127</v>
      </c>
      <c r="H10" s="36">
        <v>28.1</v>
      </c>
      <c r="I10" s="35">
        <v>23.1</v>
      </c>
      <c r="J10" s="37">
        <v>12.9</v>
      </c>
      <c r="K10" s="38">
        <v>1.2610472513213282</v>
      </c>
      <c r="L10" s="39">
        <v>7.6483880413345897</v>
      </c>
      <c r="M10" s="39">
        <v>4.779476134953434</v>
      </c>
      <c r="N10" s="40">
        <v>4.5598262165999763</v>
      </c>
      <c r="O10" s="38">
        <v>1.2610472513213282</v>
      </c>
      <c r="P10" s="39">
        <v>8.3575763477616736</v>
      </c>
      <c r="Q10" s="39">
        <v>5.2047408330714262</v>
      </c>
      <c r="R10" s="41">
        <v>5.0738074348147846</v>
      </c>
      <c r="S10" s="42">
        <v>1.2610472513213282</v>
      </c>
      <c r="T10" s="39">
        <v>8.1281747238081419</v>
      </c>
      <c r="U10" s="39">
        <v>5.1121970969226034</v>
      </c>
      <c r="V10" s="41">
        <v>4.9188007749140557</v>
      </c>
      <c r="W10" s="38">
        <v>1.2610472513213282</v>
      </c>
      <c r="X10" s="39">
        <v>9.3571873523280154</v>
      </c>
      <c r="Y10" s="39">
        <v>5.4254654928200434</v>
      </c>
      <c r="Z10" s="40">
        <v>5.2610590986578103</v>
      </c>
      <c r="AA10" s="36" t="s">
        <v>89</v>
      </c>
      <c r="AB10" s="43">
        <v>95</v>
      </c>
      <c r="AC10" s="44" t="s">
        <v>90</v>
      </c>
      <c r="AD10" s="32" t="s">
        <v>128</v>
      </c>
      <c r="AE10" s="34" t="s">
        <v>129</v>
      </c>
    </row>
    <row r="11" spans="1:31" ht="51.6" x14ac:dyDescent="0.25">
      <c r="A11" s="33" t="s">
        <v>19</v>
      </c>
      <c r="B11" s="34" t="s">
        <v>20</v>
      </c>
      <c r="C11" s="35" t="s">
        <v>130</v>
      </c>
      <c r="D11" s="35" t="s">
        <v>131</v>
      </c>
      <c r="E11" s="35" t="s">
        <v>103</v>
      </c>
      <c r="F11" s="34" t="s">
        <v>111</v>
      </c>
      <c r="G11" s="34" t="s">
        <v>132</v>
      </c>
      <c r="H11" s="36">
        <v>28.1</v>
      </c>
      <c r="I11" s="35">
        <v>23.1</v>
      </c>
      <c r="J11" s="37">
        <v>12.9</v>
      </c>
      <c r="K11" s="38">
        <v>1.2610472513213282</v>
      </c>
      <c r="L11" s="39">
        <v>7.6483880413345897</v>
      </c>
      <c r="M11" s="39">
        <v>4.779476134953434</v>
      </c>
      <c r="N11" s="40">
        <v>4.5598262165999763</v>
      </c>
      <c r="O11" s="38">
        <v>1.2610472513213282</v>
      </c>
      <c r="P11" s="39">
        <v>8.3575763477616736</v>
      </c>
      <c r="Q11" s="39">
        <v>5.2047408330714262</v>
      </c>
      <c r="R11" s="41">
        <v>5.0738074348147846</v>
      </c>
      <c r="S11" s="42">
        <v>1.2610472513213282</v>
      </c>
      <c r="T11" s="39">
        <v>8.1281747238081419</v>
      </c>
      <c r="U11" s="39">
        <v>5.1121970969226034</v>
      </c>
      <c r="V11" s="41">
        <v>4.9188007749140557</v>
      </c>
      <c r="W11" s="38">
        <v>1.2610472513213282</v>
      </c>
      <c r="X11" s="39">
        <v>9.3571873523280154</v>
      </c>
      <c r="Y11" s="39">
        <v>5.4254654928200434</v>
      </c>
      <c r="Z11" s="40">
        <v>5.2610590986578103</v>
      </c>
      <c r="AA11" s="36" t="s">
        <v>89</v>
      </c>
      <c r="AB11" s="43">
        <v>95</v>
      </c>
      <c r="AC11" s="44" t="s">
        <v>90</v>
      </c>
      <c r="AD11" s="32" t="s">
        <v>133</v>
      </c>
      <c r="AE11" s="34" t="s">
        <v>134</v>
      </c>
    </row>
    <row r="12" spans="1:31" ht="51.6" x14ac:dyDescent="0.25">
      <c r="A12" s="33" t="s">
        <v>135</v>
      </c>
      <c r="B12" s="34" t="s">
        <v>136</v>
      </c>
      <c r="C12" s="35" t="s">
        <v>137</v>
      </c>
      <c r="D12" s="35" t="s">
        <v>118</v>
      </c>
      <c r="E12" s="35" t="s">
        <v>103</v>
      </c>
      <c r="F12" s="34" t="s">
        <v>111</v>
      </c>
      <c r="G12" s="34" t="s">
        <v>138</v>
      </c>
      <c r="H12" s="36">
        <v>28.1</v>
      </c>
      <c r="I12" s="35">
        <v>23.1</v>
      </c>
      <c r="J12" s="37">
        <v>12.9</v>
      </c>
      <c r="K12" s="38">
        <v>1.2610472513213282</v>
      </c>
      <c r="L12" s="39">
        <v>7.6483880413345897</v>
      </c>
      <c r="M12" s="39">
        <v>4.779476134953434</v>
      </c>
      <c r="N12" s="40">
        <v>4.5598262165999763</v>
      </c>
      <c r="O12" s="38">
        <v>1.2610472513213282</v>
      </c>
      <c r="P12" s="39">
        <v>8.3575763477616736</v>
      </c>
      <c r="Q12" s="39">
        <v>5.2047408330714262</v>
      </c>
      <c r="R12" s="41">
        <v>5.0738074348147846</v>
      </c>
      <c r="S12" s="42">
        <v>1.2610472513213282</v>
      </c>
      <c r="T12" s="39">
        <v>8.1281747238081419</v>
      </c>
      <c r="U12" s="39">
        <v>5.1121970969226034</v>
      </c>
      <c r="V12" s="41">
        <v>4.9188007749140557</v>
      </c>
      <c r="W12" s="38">
        <v>1.2610472513213282</v>
      </c>
      <c r="X12" s="39">
        <v>9.3571873523280154</v>
      </c>
      <c r="Y12" s="39">
        <v>5.4254654928200434</v>
      </c>
      <c r="Z12" s="40">
        <v>5.2610590986578103</v>
      </c>
      <c r="AA12" s="36" t="s">
        <v>89</v>
      </c>
      <c r="AB12" s="43">
        <v>95</v>
      </c>
      <c r="AC12" s="44" t="s">
        <v>90</v>
      </c>
      <c r="AD12" s="32" t="s">
        <v>139</v>
      </c>
      <c r="AE12" s="34" t="s">
        <v>140</v>
      </c>
    </row>
    <row r="13" spans="1:31" ht="51.6" x14ac:dyDescent="0.25">
      <c r="A13" s="33" t="s">
        <v>141</v>
      </c>
      <c r="B13" s="34" t="s">
        <v>142</v>
      </c>
      <c r="C13" s="35" t="s">
        <v>143</v>
      </c>
      <c r="D13" s="35" t="s">
        <v>144</v>
      </c>
      <c r="E13" s="35" t="s">
        <v>103</v>
      </c>
      <c r="F13" s="34" t="s">
        <v>111</v>
      </c>
      <c r="G13" s="34" t="s">
        <v>145</v>
      </c>
      <c r="H13" s="36">
        <v>28.1</v>
      </c>
      <c r="I13" s="35">
        <v>23.1</v>
      </c>
      <c r="J13" s="37">
        <v>12.9</v>
      </c>
      <c r="K13" s="38">
        <v>1.2610472513213282</v>
      </c>
      <c r="L13" s="39">
        <v>7.6483880413345897</v>
      </c>
      <c r="M13" s="39">
        <v>4.779476134953434</v>
      </c>
      <c r="N13" s="40">
        <v>4.5598262165999763</v>
      </c>
      <c r="O13" s="38">
        <v>1.2610472513213282</v>
      </c>
      <c r="P13" s="39">
        <v>8.3575763477616736</v>
      </c>
      <c r="Q13" s="39">
        <v>5.2047408330714262</v>
      </c>
      <c r="R13" s="41">
        <v>5.0738074348147846</v>
      </c>
      <c r="S13" s="42">
        <v>1.2610472513213282</v>
      </c>
      <c r="T13" s="39">
        <v>8.1281747238081419</v>
      </c>
      <c r="U13" s="39">
        <v>5.1121970969226034</v>
      </c>
      <c r="V13" s="41">
        <v>4.9188007749140557</v>
      </c>
      <c r="W13" s="38">
        <v>1.2610472513213282</v>
      </c>
      <c r="X13" s="39">
        <v>9.3571873523280154</v>
      </c>
      <c r="Y13" s="39">
        <v>5.4254654928200434</v>
      </c>
      <c r="Z13" s="40">
        <v>5.2610590986578103</v>
      </c>
      <c r="AA13" s="36" t="s">
        <v>89</v>
      </c>
      <c r="AB13" s="43">
        <v>95</v>
      </c>
      <c r="AC13" s="44" t="s">
        <v>90</v>
      </c>
      <c r="AD13" s="32" t="s">
        <v>146</v>
      </c>
      <c r="AE13" s="34" t="s">
        <v>147</v>
      </c>
    </row>
    <row r="14" spans="1:31" ht="41.4" x14ac:dyDescent="0.25">
      <c r="A14" s="33" t="s">
        <v>148</v>
      </c>
      <c r="B14" s="34" t="s">
        <v>149</v>
      </c>
      <c r="C14" s="34" t="s">
        <v>150</v>
      </c>
      <c r="D14" s="34" t="s">
        <v>102</v>
      </c>
      <c r="E14" s="34" t="s">
        <v>103</v>
      </c>
      <c r="F14" s="34" t="s">
        <v>111</v>
      </c>
      <c r="G14" s="34" t="s">
        <v>151</v>
      </c>
      <c r="H14" s="36">
        <v>28.1</v>
      </c>
      <c r="I14" s="35">
        <v>23.1</v>
      </c>
      <c r="J14" s="37">
        <v>12.9</v>
      </c>
      <c r="K14" s="38">
        <v>1.2310472513213282</v>
      </c>
      <c r="L14" s="39">
        <v>12.062698227183137</v>
      </c>
      <c r="M14" s="39">
        <v>11.752271194551804</v>
      </c>
      <c r="N14" s="40">
        <v>11.743936500912444</v>
      </c>
      <c r="O14" s="38">
        <v>1.2310472513213282</v>
      </c>
      <c r="P14" s="39">
        <v>13.567845029249623</v>
      </c>
      <c r="Q14" s="39">
        <v>12.892718052604648</v>
      </c>
      <c r="R14" s="41">
        <v>12.937756181233631</v>
      </c>
      <c r="S14" s="42">
        <v>1.2310472513213282</v>
      </c>
      <c r="T14" s="39">
        <v>13.081468888878229</v>
      </c>
      <c r="U14" s="39">
        <v>12.357451741991134</v>
      </c>
      <c r="V14" s="41">
        <v>12.370568728646129</v>
      </c>
      <c r="W14" s="38">
        <v>1.2310472513213282</v>
      </c>
      <c r="X14" s="39">
        <v>14.806582592829612</v>
      </c>
      <c r="Y14" s="39">
        <v>13.968923800433423</v>
      </c>
      <c r="Z14" s="40">
        <v>14.056914590861895</v>
      </c>
      <c r="AA14" s="36" t="s">
        <v>89</v>
      </c>
      <c r="AB14" s="45">
        <v>205</v>
      </c>
      <c r="AC14" s="44" t="s">
        <v>90</v>
      </c>
      <c r="AD14" s="32" t="s">
        <v>152</v>
      </c>
      <c r="AE14" s="34"/>
    </row>
    <row r="15" spans="1:31" ht="51.6" x14ac:dyDescent="0.25">
      <c r="A15" s="33" t="s">
        <v>153</v>
      </c>
      <c r="B15" s="34" t="s">
        <v>154</v>
      </c>
      <c r="C15" s="35" t="s">
        <v>155</v>
      </c>
      <c r="D15" s="35" t="s">
        <v>118</v>
      </c>
      <c r="E15" s="35" t="s">
        <v>103</v>
      </c>
      <c r="F15" s="34" t="s">
        <v>111</v>
      </c>
      <c r="G15" s="34" t="s">
        <v>156</v>
      </c>
      <c r="H15" s="36">
        <v>28.1</v>
      </c>
      <c r="I15" s="35">
        <v>23.1</v>
      </c>
      <c r="J15" s="37">
        <v>12.9</v>
      </c>
      <c r="K15" s="38">
        <v>1.2610472513213282</v>
      </c>
      <c r="L15" s="39">
        <v>7.6483880413345897</v>
      </c>
      <c r="M15" s="39">
        <v>4.779476134953434</v>
      </c>
      <c r="N15" s="40">
        <v>4.5598262165999763</v>
      </c>
      <c r="O15" s="38">
        <v>1.2610472513213282</v>
      </c>
      <c r="P15" s="39">
        <v>8.3575763477616736</v>
      </c>
      <c r="Q15" s="39">
        <v>5.2047408330714262</v>
      </c>
      <c r="R15" s="41">
        <v>5.0738074348147846</v>
      </c>
      <c r="S15" s="42">
        <v>1.2610472513213282</v>
      </c>
      <c r="T15" s="39">
        <v>8.1281747238081419</v>
      </c>
      <c r="U15" s="39">
        <v>5.1121970969226034</v>
      </c>
      <c r="V15" s="41">
        <v>4.9188007749140557</v>
      </c>
      <c r="W15" s="38">
        <v>1.2610472513213282</v>
      </c>
      <c r="X15" s="39">
        <v>9.3571873523280154</v>
      </c>
      <c r="Y15" s="39">
        <v>5.4254654928200434</v>
      </c>
      <c r="Z15" s="40">
        <v>5.2610590986578103</v>
      </c>
      <c r="AA15" s="36" t="s">
        <v>89</v>
      </c>
      <c r="AB15" s="43">
        <v>95</v>
      </c>
      <c r="AC15" s="44" t="s">
        <v>90</v>
      </c>
      <c r="AD15" s="32" t="s">
        <v>157</v>
      </c>
      <c r="AE15" s="34" t="s">
        <v>158</v>
      </c>
    </row>
    <row r="16" spans="1:31" ht="51.6" x14ac:dyDescent="0.25">
      <c r="A16" s="33" t="s">
        <v>159</v>
      </c>
      <c r="B16" s="34" t="s">
        <v>160</v>
      </c>
      <c r="C16" s="35" t="s">
        <v>161</v>
      </c>
      <c r="D16" s="35" t="s">
        <v>144</v>
      </c>
      <c r="E16" s="35" t="s">
        <v>103</v>
      </c>
      <c r="F16" s="34" t="s">
        <v>111</v>
      </c>
      <c r="G16" s="34" t="s">
        <v>162</v>
      </c>
      <c r="H16" s="36">
        <v>28.1</v>
      </c>
      <c r="I16" s="35">
        <v>23.1</v>
      </c>
      <c r="J16" s="37">
        <v>12.9</v>
      </c>
      <c r="K16" s="38">
        <v>1.2610472513213282</v>
      </c>
      <c r="L16" s="39">
        <v>7.6483880413345897</v>
      </c>
      <c r="M16" s="39">
        <v>4.779476134953434</v>
      </c>
      <c r="N16" s="40">
        <v>4.5598262165999763</v>
      </c>
      <c r="O16" s="38">
        <v>1.2610472513213282</v>
      </c>
      <c r="P16" s="39">
        <v>8.3575763477616736</v>
      </c>
      <c r="Q16" s="39">
        <v>5.2047408330714262</v>
      </c>
      <c r="R16" s="41">
        <v>5.0738074348147846</v>
      </c>
      <c r="S16" s="42">
        <v>1.2610472513213282</v>
      </c>
      <c r="T16" s="39">
        <v>8.1281747238081419</v>
      </c>
      <c r="U16" s="39">
        <v>5.1121970969226034</v>
      </c>
      <c r="V16" s="41">
        <v>4.9188007749140557</v>
      </c>
      <c r="W16" s="38">
        <v>1.2610472513213282</v>
      </c>
      <c r="X16" s="39">
        <v>9.3571873523280154</v>
      </c>
      <c r="Y16" s="39">
        <v>5.4254654928200434</v>
      </c>
      <c r="Z16" s="40">
        <v>5.2610590986578103</v>
      </c>
      <c r="AA16" s="36" t="s">
        <v>89</v>
      </c>
      <c r="AB16" s="43">
        <v>95</v>
      </c>
      <c r="AC16" s="44" t="s">
        <v>90</v>
      </c>
      <c r="AD16" s="46" t="s">
        <v>163</v>
      </c>
      <c r="AE16" s="34" t="s">
        <v>164</v>
      </c>
    </row>
    <row r="17" spans="1:31" ht="41.4" x14ac:dyDescent="0.25">
      <c r="A17" s="33" t="s">
        <v>165</v>
      </c>
      <c r="B17" s="34" t="s">
        <v>166</v>
      </c>
      <c r="C17" s="34" t="s">
        <v>167</v>
      </c>
      <c r="D17" s="34" t="s">
        <v>102</v>
      </c>
      <c r="E17" s="34" t="s">
        <v>103</v>
      </c>
      <c r="F17" s="34" t="s">
        <v>104</v>
      </c>
      <c r="G17" s="34" t="s">
        <v>104</v>
      </c>
      <c r="H17" s="36">
        <v>28.1</v>
      </c>
      <c r="I17" s="35">
        <v>23.1</v>
      </c>
      <c r="J17" s="37">
        <v>12.9</v>
      </c>
      <c r="K17" s="38">
        <v>3.8066179326562475</v>
      </c>
      <c r="L17" s="39">
        <v>35.70429872380015</v>
      </c>
      <c r="M17" s="39">
        <v>35.060805636448315</v>
      </c>
      <c r="N17" s="40">
        <v>35.319014526403393</v>
      </c>
      <c r="O17" s="38">
        <v>3.8066179326562475</v>
      </c>
      <c r="P17" s="39">
        <v>36.888919261845409</v>
      </c>
      <c r="Q17" s="39">
        <v>36.299742482675498</v>
      </c>
      <c r="R17" s="41">
        <v>36.571652703381197</v>
      </c>
      <c r="S17" s="42"/>
      <c r="T17" s="39"/>
      <c r="U17" s="39"/>
      <c r="V17" s="41"/>
      <c r="W17" s="38"/>
      <c r="X17" s="39"/>
      <c r="Y17" s="39"/>
      <c r="Z17" s="40"/>
      <c r="AA17" s="36" t="s">
        <v>89</v>
      </c>
      <c r="AB17" s="45" t="s">
        <v>168</v>
      </c>
      <c r="AC17" s="44" t="s">
        <v>90</v>
      </c>
      <c r="AD17" s="46" t="s">
        <v>169</v>
      </c>
      <c r="AE17" s="34" t="s">
        <v>170</v>
      </c>
    </row>
    <row r="18" spans="1:31" ht="31.2" x14ac:dyDescent="0.25">
      <c r="A18" s="33" t="s">
        <v>171</v>
      </c>
      <c r="B18" s="34" t="s">
        <v>172</v>
      </c>
      <c r="C18" s="47" t="s">
        <v>173</v>
      </c>
      <c r="D18" s="35" t="s">
        <v>174</v>
      </c>
      <c r="E18" s="35"/>
      <c r="F18" s="34"/>
      <c r="G18" s="34" t="s">
        <v>175</v>
      </c>
      <c r="H18" s="36">
        <v>28.1</v>
      </c>
      <c r="I18" s="35">
        <v>23.1</v>
      </c>
      <c r="J18" s="37">
        <v>12.9</v>
      </c>
      <c r="K18" s="38"/>
      <c r="L18" s="39"/>
      <c r="M18" s="39"/>
      <c r="N18" s="40"/>
      <c r="O18" s="38"/>
      <c r="P18" s="39"/>
      <c r="Q18" s="39"/>
      <c r="R18" s="41"/>
      <c r="S18" s="42"/>
      <c r="T18" s="39"/>
      <c r="U18" s="39"/>
      <c r="V18" s="41"/>
      <c r="W18" s="38"/>
      <c r="X18" s="39"/>
      <c r="Y18" s="39"/>
      <c r="Z18" s="40"/>
      <c r="AA18" s="36"/>
      <c r="AB18" s="45"/>
      <c r="AC18" s="44" t="s">
        <v>90</v>
      </c>
      <c r="AD18" s="46" t="s">
        <v>176</v>
      </c>
      <c r="AE18" s="34" t="s">
        <v>177</v>
      </c>
    </row>
    <row r="19" spans="1:31" ht="41.4" x14ac:dyDescent="0.25">
      <c r="A19" s="33" t="s">
        <v>178</v>
      </c>
      <c r="B19" s="34" t="s">
        <v>179</v>
      </c>
      <c r="C19" s="35" t="s">
        <v>180</v>
      </c>
      <c r="D19" s="35" t="s">
        <v>174</v>
      </c>
      <c r="E19" s="35" t="s">
        <v>85</v>
      </c>
      <c r="F19" s="34" t="s">
        <v>86</v>
      </c>
      <c r="G19" s="34" t="s">
        <v>181</v>
      </c>
      <c r="H19" s="36">
        <v>28.1</v>
      </c>
      <c r="I19" s="35">
        <v>23.1</v>
      </c>
      <c r="J19" s="37">
        <v>12.9</v>
      </c>
      <c r="K19" s="38">
        <v>1.4567954905249472</v>
      </c>
      <c r="L19" s="39">
        <v>4.0204450525398414</v>
      </c>
      <c r="M19" s="39">
        <v>3.3767915610505725</v>
      </c>
      <c r="N19" s="40">
        <v>4.7687769740573103</v>
      </c>
      <c r="O19" s="38">
        <v>1.4567954905249472</v>
      </c>
      <c r="P19" s="39">
        <v>4.1456160708194298</v>
      </c>
      <c r="Q19" s="39">
        <v>3.438503026358974</v>
      </c>
      <c r="R19" s="41">
        <v>5.1420317963254245</v>
      </c>
      <c r="S19" s="42" t="s">
        <v>88</v>
      </c>
      <c r="T19" s="39" t="s">
        <v>88</v>
      </c>
      <c r="U19" s="39" t="s">
        <v>88</v>
      </c>
      <c r="V19" s="41" t="s">
        <v>88</v>
      </c>
      <c r="W19" s="38" t="s">
        <v>88</v>
      </c>
      <c r="X19" s="39" t="s">
        <v>88</v>
      </c>
      <c r="Y19" s="39" t="s">
        <v>88</v>
      </c>
      <c r="Z19" s="40" t="s">
        <v>88</v>
      </c>
      <c r="AA19" s="36" t="s">
        <v>89</v>
      </c>
      <c r="AB19" s="38">
        <v>55.5</v>
      </c>
      <c r="AC19" s="44" t="s">
        <v>90</v>
      </c>
      <c r="AD19" s="46" t="s">
        <v>91</v>
      </c>
      <c r="AE19" s="34" t="s">
        <v>88</v>
      </c>
    </row>
    <row r="20" spans="1:31" ht="41.4" x14ac:dyDescent="0.25">
      <c r="A20" s="33" t="s">
        <v>182</v>
      </c>
      <c r="B20" s="34" t="s">
        <v>183</v>
      </c>
      <c r="C20" s="34" t="s">
        <v>184</v>
      </c>
      <c r="D20" s="34" t="s">
        <v>144</v>
      </c>
      <c r="E20" s="34" t="s">
        <v>103</v>
      </c>
      <c r="F20" s="34" t="s">
        <v>185</v>
      </c>
      <c r="G20" s="34" t="s">
        <v>186</v>
      </c>
      <c r="H20" s="36">
        <v>28.1</v>
      </c>
      <c r="I20" s="35">
        <v>23.1</v>
      </c>
      <c r="J20" s="37">
        <v>12.9</v>
      </c>
      <c r="K20" s="38">
        <v>1.8782945449104178</v>
      </c>
      <c r="L20" s="39">
        <v>22.93440335045889</v>
      </c>
      <c r="M20" s="39">
        <v>22.572722322972169</v>
      </c>
      <c r="N20" s="40">
        <v>22.644941587631266</v>
      </c>
      <c r="O20" s="38">
        <v>1.9447267027205393</v>
      </c>
      <c r="P20" s="39">
        <v>26.903327450586684</v>
      </c>
      <c r="Q20" s="39">
        <v>25.52636673602705</v>
      </c>
      <c r="R20" s="41">
        <v>25.899526090505105</v>
      </c>
      <c r="S20" s="42"/>
      <c r="T20" s="39"/>
      <c r="U20" s="39"/>
      <c r="V20" s="41"/>
      <c r="W20" s="38"/>
      <c r="X20" s="39"/>
      <c r="Y20" s="39"/>
      <c r="Z20" s="40"/>
      <c r="AA20" s="36" t="s">
        <v>89</v>
      </c>
      <c r="AB20" s="36">
        <v>175</v>
      </c>
      <c r="AC20" s="44" t="s">
        <v>90</v>
      </c>
      <c r="AD20" s="46" t="s">
        <v>187</v>
      </c>
      <c r="AE20" s="34" t="s">
        <v>188</v>
      </c>
    </row>
    <row r="21" spans="1:31" ht="51.6" x14ac:dyDescent="0.25">
      <c r="A21" s="33" t="s">
        <v>28</v>
      </c>
      <c r="B21" s="34" t="s">
        <v>29</v>
      </c>
      <c r="C21" s="47" t="s">
        <v>189</v>
      </c>
      <c r="D21" s="35" t="s">
        <v>190</v>
      </c>
      <c r="E21" s="35" t="s">
        <v>85</v>
      </c>
      <c r="F21" s="34" t="s">
        <v>191</v>
      </c>
      <c r="G21" s="34" t="s">
        <v>88</v>
      </c>
      <c r="H21" s="36">
        <v>28.1</v>
      </c>
      <c r="I21" s="35">
        <v>23.1</v>
      </c>
      <c r="J21" s="37">
        <v>12.9</v>
      </c>
      <c r="K21" s="38">
        <v>1.3609005845131168</v>
      </c>
      <c r="L21" s="39">
        <v>5.9923898633011303</v>
      </c>
      <c r="M21" s="39">
        <v>4.2956681289086207</v>
      </c>
      <c r="N21" s="40">
        <v>8.0777709726586764</v>
      </c>
      <c r="O21" s="38">
        <v>1.7780502480656422</v>
      </c>
      <c r="P21" s="39">
        <v>6.5610769862047409</v>
      </c>
      <c r="Q21" s="39">
        <v>4.669913000749804</v>
      </c>
      <c r="R21" s="41">
        <v>8.7112497109780662</v>
      </c>
      <c r="S21" s="42">
        <v>1.3609005845131168</v>
      </c>
      <c r="T21" s="39">
        <v>7.9499379508081569</v>
      </c>
      <c r="U21" s="39">
        <v>5.820063912979963</v>
      </c>
      <c r="V21" s="41">
        <v>11.017821348925676</v>
      </c>
      <c r="W21" s="38">
        <v>1.7780502480656422</v>
      </c>
      <c r="X21" s="39">
        <v>8.4748878751789256</v>
      </c>
      <c r="Y21" s="39">
        <v>6.3453699744227015</v>
      </c>
      <c r="Z21" s="40">
        <v>11.710664261299506</v>
      </c>
      <c r="AA21" s="36" t="s">
        <v>89</v>
      </c>
      <c r="AB21" s="43">
        <v>155</v>
      </c>
      <c r="AC21" s="44" t="s">
        <v>90</v>
      </c>
      <c r="AD21" s="46" t="s">
        <v>192</v>
      </c>
      <c r="AE21" s="34" t="s">
        <v>88</v>
      </c>
    </row>
    <row r="22" spans="1:31" ht="51.6" x14ac:dyDescent="0.25">
      <c r="A22" s="33" t="s">
        <v>193</v>
      </c>
      <c r="B22" s="34" t="s">
        <v>194</v>
      </c>
      <c r="C22" s="35" t="s">
        <v>195</v>
      </c>
      <c r="D22" s="35" t="s">
        <v>118</v>
      </c>
      <c r="E22" s="35" t="s">
        <v>103</v>
      </c>
      <c r="F22" s="34" t="s">
        <v>111</v>
      </c>
      <c r="G22" s="34" t="s">
        <v>196</v>
      </c>
      <c r="H22" s="36">
        <v>28.1</v>
      </c>
      <c r="I22" s="35">
        <v>23.1</v>
      </c>
      <c r="J22" s="37">
        <v>12.9</v>
      </c>
      <c r="K22" s="38">
        <v>1.2610472513213282</v>
      </c>
      <c r="L22" s="39">
        <v>7.6483880413345897</v>
      </c>
      <c r="M22" s="39">
        <v>4.779476134953434</v>
      </c>
      <c r="N22" s="40">
        <v>4.5598262165999763</v>
      </c>
      <c r="O22" s="38">
        <v>1.2610472513213282</v>
      </c>
      <c r="P22" s="39">
        <v>8.3575763477616736</v>
      </c>
      <c r="Q22" s="39">
        <v>5.2047408330714262</v>
      </c>
      <c r="R22" s="41">
        <v>5.0738074348147846</v>
      </c>
      <c r="S22" s="42">
        <v>1.2610472513213282</v>
      </c>
      <c r="T22" s="39">
        <v>8.1281747238081419</v>
      </c>
      <c r="U22" s="39">
        <v>5.1121970969226034</v>
      </c>
      <c r="V22" s="41">
        <v>4.9188007749140557</v>
      </c>
      <c r="W22" s="38">
        <v>1.2610472513213282</v>
      </c>
      <c r="X22" s="39">
        <v>9.3571873523280154</v>
      </c>
      <c r="Y22" s="39">
        <v>5.4254654928200434</v>
      </c>
      <c r="Z22" s="40">
        <v>5.2610590986578103</v>
      </c>
      <c r="AA22" s="36" t="s">
        <v>89</v>
      </c>
      <c r="AB22" s="43">
        <v>95</v>
      </c>
      <c r="AC22" s="44" t="s">
        <v>90</v>
      </c>
      <c r="AD22" s="46" t="s">
        <v>197</v>
      </c>
      <c r="AE22" s="34" t="s">
        <v>198</v>
      </c>
    </row>
    <row r="23" spans="1:31" ht="51.6" x14ac:dyDescent="0.25">
      <c r="A23" s="33" t="s">
        <v>199</v>
      </c>
      <c r="B23" s="34" t="s">
        <v>200</v>
      </c>
      <c r="C23" s="35" t="s">
        <v>201</v>
      </c>
      <c r="D23" s="35" t="s">
        <v>131</v>
      </c>
      <c r="E23" s="35" t="s">
        <v>103</v>
      </c>
      <c r="F23" s="34" t="s">
        <v>111</v>
      </c>
      <c r="G23" s="34" t="s">
        <v>202</v>
      </c>
      <c r="H23" s="36">
        <v>28.1</v>
      </c>
      <c r="I23" s="35">
        <v>23.1</v>
      </c>
      <c r="J23" s="37">
        <v>12.9</v>
      </c>
      <c r="K23" s="38">
        <v>1.2610472513213282</v>
      </c>
      <c r="L23" s="39">
        <v>7.6483880413345897</v>
      </c>
      <c r="M23" s="39">
        <v>4.779476134953434</v>
      </c>
      <c r="N23" s="40">
        <v>4.5598262165999763</v>
      </c>
      <c r="O23" s="38">
        <v>1.2610472513213282</v>
      </c>
      <c r="P23" s="39">
        <v>8.3575763477616736</v>
      </c>
      <c r="Q23" s="39">
        <v>5.2047408330714262</v>
      </c>
      <c r="R23" s="41">
        <v>5.0738074348147846</v>
      </c>
      <c r="S23" s="42">
        <v>1.2610472513213282</v>
      </c>
      <c r="T23" s="39">
        <v>8.1281747238081419</v>
      </c>
      <c r="U23" s="39">
        <v>5.1121970969226034</v>
      </c>
      <c r="V23" s="41">
        <v>4.9188007749140557</v>
      </c>
      <c r="W23" s="38">
        <v>1.2610472513213282</v>
      </c>
      <c r="X23" s="39">
        <v>9.3571873523280154</v>
      </c>
      <c r="Y23" s="39">
        <v>5.4254654928200434</v>
      </c>
      <c r="Z23" s="40">
        <v>5.2610590986578103</v>
      </c>
      <c r="AA23" s="36" t="s">
        <v>89</v>
      </c>
      <c r="AB23" s="43">
        <v>95</v>
      </c>
      <c r="AC23" s="44" t="s">
        <v>90</v>
      </c>
      <c r="AD23" s="46" t="s">
        <v>203</v>
      </c>
      <c r="AE23" s="34" t="s">
        <v>204</v>
      </c>
    </row>
    <row r="24" spans="1:31" ht="51.6" x14ac:dyDescent="0.25">
      <c r="A24" s="33" t="s">
        <v>205</v>
      </c>
      <c r="B24" s="34" t="s">
        <v>206</v>
      </c>
      <c r="C24" s="34" t="s">
        <v>161</v>
      </c>
      <c r="D24" s="34" t="s">
        <v>144</v>
      </c>
      <c r="E24" s="34" t="s">
        <v>103</v>
      </c>
      <c r="F24" s="34" t="s">
        <v>111</v>
      </c>
      <c r="G24" s="34" t="s">
        <v>207</v>
      </c>
      <c r="H24" s="36">
        <v>28.1</v>
      </c>
      <c r="I24" s="35">
        <v>23.1</v>
      </c>
      <c r="J24" s="37">
        <v>12.9</v>
      </c>
      <c r="K24" s="38">
        <v>1.2610472513213282</v>
      </c>
      <c r="L24" s="39">
        <v>7.1348028378507138</v>
      </c>
      <c r="M24" s="39">
        <v>6.682605381179461</v>
      </c>
      <c r="N24" s="40">
        <v>6.5714984843920039</v>
      </c>
      <c r="O24" s="38">
        <v>1.2610472513213282</v>
      </c>
      <c r="P24" s="39">
        <v>8.9081713682178041</v>
      </c>
      <c r="Q24" s="39">
        <v>8.3117307339941728</v>
      </c>
      <c r="R24" s="41">
        <v>8.1863952751014857</v>
      </c>
      <c r="S24" s="42">
        <v>1.2610472513213282</v>
      </c>
      <c r="T24" s="39">
        <v>8.3077489378752798</v>
      </c>
      <c r="U24" s="39">
        <v>7.6891819138377757</v>
      </c>
      <c r="V24" s="41">
        <v>7.536118770088895</v>
      </c>
      <c r="W24" s="38">
        <v>1.2610472513213282</v>
      </c>
      <c r="X24" s="39">
        <v>9.3342398152925572</v>
      </c>
      <c r="Y24" s="39">
        <v>9.216122313544485</v>
      </c>
      <c r="Z24" s="40">
        <v>9.2146085919170826</v>
      </c>
      <c r="AA24" s="36" t="s">
        <v>89</v>
      </c>
      <c r="AB24" s="45">
        <v>205</v>
      </c>
      <c r="AC24" s="44" t="s">
        <v>90</v>
      </c>
      <c r="AD24" s="46" t="s">
        <v>208</v>
      </c>
      <c r="AE24" s="34"/>
    </row>
    <row r="25" spans="1:31" ht="51.6" x14ac:dyDescent="0.25">
      <c r="A25" s="33" t="s">
        <v>209</v>
      </c>
      <c r="B25" s="34" t="s">
        <v>210</v>
      </c>
      <c r="C25" s="34" t="s">
        <v>211</v>
      </c>
      <c r="D25" s="34" t="s">
        <v>212</v>
      </c>
      <c r="E25" s="34" t="s">
        <v>103</v>
      </c>
      <c r="F25" s="34" t="s">
        <v>111</v>
      </c>
      <c r="G25" s="34" t="s">
        <v>213</v>
      </c>
      <c r="H25" s="36">
        <v>28.1</v>
      </c>
      <c r="I25" s="35">
        <v>23.1</v>
      </c>
      <c r="J25" s="37">
        <v>12.9</v>
      </c>
      <c r="K25" s="38">
        <v>1.2610472513213282</v>
      </c>
      <c r="L25" s="39">
        <v>6.6463408766348611</v>
      </c>
      <c r="M25" s="39">
        <v>6.4092431702354791</v>
      </c>
      <c r="N25" s="40">
        <v>6.3313535715635645</v>
      </c>
      <c r="O25" s="38">
        <v>1.2610472513213282</v>
      </c>
      <c r="P25" s="39">
        <v>8.3303365468951203</v>
      </c>
      <c r="Q25" s="39">
        <v>7.7233582888427819</v>
      </c>
      <c r="R25" s="41">
        <v>7.5651545480617282</v>
      </c>
      <c r="S25" s="42">
        <v>1.2610472513213282</v>
      </c>
      <c r="T25" s="39">
        <v>8.9586195592944886</v>
      </c>
      <c r="U25" s="39">
        <v>8.346137838649538</v>
      </c>
      <c r="V25" s="41">
        <v>8.2217849495678301</v>
      </c>
      <c r="W25" s="38">
        <v>1.2610472513213282</v>
      </c>
      <c r="X25" s="39">
        <v>9.3126895499118998</v>
      </c>
      <c r="Y25" s="39">
        <v>9.2364365052587001</v>
      </c>
      <c r="Z25" s="40">
        <v>9.226662367344959</v>
      </c>
      <c r="AA25" s="36" t="s">
        <v>89</v>
      </c>
      <c r="AB25" s="45">
        <v>95</v>
      </c>
      <c r="AC25" s="44" t="s">
        <v>90</v>
      </c>
      <c r="AD25" s="46" t="s">
        <v>214</v>
      </c>
      <c r="AE25" s="34"/>
    </row>
    <row r="26" spans="1:31" ht="31.2" x14ac:dyDescent="0.25">
      <c r="A26" s="33" t="s">
        <v>215</v>
      </c>
      <c r="B26" s="34" t="s">
        <v>216</v>
      </c>
      <c r="C26" s="47"/>
      <c r="D26" s="35" t="s">
        <v>95</v>
      </c>
      <c r="E26" s="35" t="s">
        <v>85</v>
      </c>
      <c r="F26" s="35"/>
      <c r="G26" s="34"/>
      <c r="H26" s="36">
        <v>28.1</v>
      </c>
      <c r="I26" s="35">
        <v>23.1</v>
      </c>
      <c r="J26" s="37">
        <v>12.9</v>
      </c>
      <c r="K26" s="38" t="s">
        <v>88</v>
      </c>
      <c r="L26" s="39" t="s">
        <v>88</v>
      </c>
      <c r="M26" s="39" t="s">
        <v>88</v>
      </c>
      <c r="N26" s="40" t="s">
        <v>88</v>
      </c>
      <c r="O26" s="38" t="s">
        <v>88</v>
      </c>
      <c r="P26" s="39" t="s">
        <v>88</v>
      </c>
      <c r="Q26" s="39" t="s">
        <v>88</v>
      </c>
      <c r="R26" s="41" t="s">
        <v>88</v>
      </c>
      <c r="S26" s="42" t="s">
        <v>88</v>
      </c>
      <c r="T26" s="39" t="s">
        <v>88</v>
      </c>
      <c r="U26" s="39" t="s">
        <v>88</v>
      </c>
      <c r="V26" s="41" t="s">
        <v>88</v>
      </c>
      <c r="W26" s="38" t="s">
        <v>88</v>
      </c>
      <c r="X26" s="39" t="s">
        <v>88</v>
      </c>
      <c r="Y26" s="39" t="s">
        <v>88</v>
      </c>
      <c r="Z26" s="40" t="s">
        <v>88</v>
      </c>
      <c r="AA26" s="36" t="s">
        <v>89</v>
      </c>
      <c r="AB26" s="45" t="s">
        <v>168</v>
      </c>
      <c r="AC26" s="44" t="s">
        <v>90</v>
      </c>
      <c r="AD26" s="46" t="s">
        <v>217</v>
      </c>
      <c r="AE26" s="34" t="s">
        <v>218</v>
      </c>
    </row>
    <row r="27" spans="1:31" ht="41.4" x14ac:dyDescent="0.25">
      <c r="A27" s="33" t="s">
        <v>219</v>
      </c>
      <c r="B27" s="34" t="s">
        <v>220</v>
      </c>
      <c r="C27" s="34" t="s">
        <v>221</v>
      </c>
      <c r="D27" s="34" t="s">
        <v>144</v>
      </c>
      <c r="E27" s="34" t="s">
        <v>103</v>
      </c>
      <c r="F27" s="34" t="s">
        <v>185</v>
      </c>
      <c r="G27" s="34" t="s">
        <v>222</v>
      </c>
      <c r="H27" s="36">
        <v>28.1</v>
      </c>
      <c r="I27" s="35">
        <v>23.1</v>
      </c>
      <c r="J27" s="37">
        <v>12.9</v>
      </c>
      <c r="K27" s="38">
        <v>1.8782945449104178</v>
      </c>
      <c r="L27" s="39">
        <v>19.039811872437514</v>
      </c>
      <c r="M27" s="39">
        <v>18.649655463629767</v>
      </c>
      <c r="N27" s="40">
        <v>18.627897946518924</v>
      </c>
      <c r="O27" s="38">
        <v>1.8782945449104178</v>
      </c>
      <c r="P27" s="39">
        <v>21.582726442773403</v>
      </c>
      <c r="Q27" s="39">
        <v>20.3487167659985</v>
      </c>
      <c r="R27" s="41">
        <v>20.395453035913892</v>
      </c>
      <c r="S27" s="42"/>
      <c r="T27" s="39"/>
      <c r="U27" s="39"/>
      <c r="V27" s="41"/>
      <c r="W27" s="38"/>
      <c r="X27" s="39"/>
      <c r="Y27" s="39"/>
      <c r="Z27" s="40"/>
      <c r="AA27" s="36" t="s">
        <v>89</v>
      </c>
      <c r="AB27" s="45">
        <v>175</v>
      </c>
      <c r="AC27" s="44" t="s">
        <v>90</v>
      </c>
      <c r="AD27" s="46" t="s">
        <v>223</v>
      </c>
      <c r="AE27" s="34"/>
    </row>
    <row r="28" spans="1:31" ht="41.4" x14ac:dyDescent="0.25">
      <c r="A28" s="33" t="s">
        <v>224</v>
      </c>
      <c r="B28" s="34" t="s">
        <v>225</v>
      </c>
      <c r="C28" s="35" t="s">
        <v>226</v>
      </c>
      <c r="D28" s="35" t="s">
        <v>144</v>
      </c>
      <c r="E28" s="35" t="s">
        <v>103</v>
      </c>
      <c r="F28" s="34" t="s">
        <v>185</v>
      </c>
      <c r="G28" s="34" t="s">
        <v>227</v>
      </c>
      <c r="H28" s="36">
        <v>28.1</v>
      </c>
      <c r="I28" s="35">
        <v>23.1</v>
      </c>
      <c r="J28" s="37">
        <v>12.9</v>
      </c>
      <c r="K28" s="38">
        <v>1.8782945449104178</v>
      </c>
      <c r="L28" s="39">
        <v>22.267832491346397</v>
      </c>
      <c r="M28" s="39">
        <v>13.150639050143495</v>
      </c>
      <c r="N28" s="40">
        <v>12.295461979581756</v>
      </c>
      <c r="O28" s="38">
        <v>1.8782945449104178</v>
      </c>
      <c r="P28" s="39">
        <v>23.463647230497703</v>
      </c>
      <c r="Q28" s="39">
        <v>14.309856978091114</v>
      </c>
      <c r="R28" s="41">
        <v>13.411454951435781</v>
      </c>
      <c r="S28" s="42" t="s">
        <v>88</v>
      </c>
      <c r="T28" s="39" t="s">
        <v>88</v>
      </c>
      <c r="U28" s="39" t="s">
        <v>88</v>
      </c>
      <c r="V28" s="41" t="s">
        <v>88</v>
      </c>
      <c r="W28" s="38" t="s">
        <v>88</v>
      </c>
      <c r="X28" s="39" t="s">
        <v>88</v>
      </c>
      <c r="Y28" s="39" t="s">
        <v>88</v>
      </c>
      <c r="Z28" s="40" t="s">
        <v>88</v>
      </c>
      <c r="AA28" s="36" t="s">
        <v>89</v>
      </c>
      <c r="AB28" s="43">
        <v>175</v>
      </c>
      <c r="AC28" s="44" t="s">
        <v>90</v>
      </c>
      <c r="AD28" s="46" t="s">
        <v>228</v>
      </c>
      <c r="AE28" s="34" t="s">
        <v>229</v>
      </c>
    </row>
    <row r="29" spans="1:31" ht="51.6" x14ac:dyDescent="0.25">
      <c r="A29" s="33" t="s">
        <v>230</v>
      </c>
      <c r="B29" s="34" t="s">
        <v>231</v>
      </c>
      <c r="C29" s="35" t="s">
        <v>232</v>
      </c>
      <c r="D29" s="35" t="s">
        <v>95</v>
      </c>
      <c r="E29" s="35" t="s">
        <v>85</v>
      </c>
      <c r="F29" s="34" t="s">
        <v>233</v>
      </c>
      <c r="G29" s="34" t="s">
        <v>234</v>
      </c>
      <c r="H29" s="36">
        <v>28.1</v>
      </c>
      <c r="I29" s="35">
        <v>23.1</v>
      </c>
      <c r="J29" s="37">
        <v>12.9</v>
      </c>
      <c r="K29" s="38">
        <v>0.9133301694076521</v>
      </c>
      <c r="L29" s="39">
        <v>1.9458869282106979</v>
      </c>
      <c r="M29" s="39">
        <v>1.6763733933294702</v>
      </c>
      <c r="N29" s="40">
        <v>1.6696038407924938</v>
      </c>
      <c r="O29" s="38">
        <v>1.3886306086126763</v>
      </c>
      <c r="P29" s="39">
        <v>2.7268857175736798</v>
      </c>
      <c r="Q29" s="39">
        <v>2.1957322603366154</v>
      </c>
      <c r="R29" s="41">
        <v>2.3126633156543792</v>
      </c>
      <c r="S29" s="42">
        <v>0.9133301694076521</v>
      </c>
      <c r="T29" s="39">
        <v>2.2244370257439803</v>
      </c>
      <c r="U29" s="39">
        <v>1.7487918122658896</v>
      </c>
      <c r="V29" s="41">
        <v>2.1476603032745176</v>
      </c>
      <c r="W29" s="38">
        <v>1.3886306086126763</v>
      </c>
      <c r="X29" s="39">
        <v>2.9711571946638706</v>
      </c>
      <c r="Y29" s="39">
        <v>2.2146878043306617</v>
      </c>
      <c r="Z29" s="40">
        <v>2.7652759418070101</v>
      </c>
      <c r="AA29" s="36" t="s">
        <v>89</v>
      </c>
      <c r="AB29" s="43">
        <v>25.7</v>
      </c>
      <c r="AC29" s="44" t="s">
        <v>90</v>
      </c>
      <c r="AD29" s="46" t="s">
        <v>235</v>
      </c>
      <c r="AE29" s="34" t="s">
        <v>88</v>
      </c>
    </row>
    <row r="30" spans="1:31" ht="51.6" x14ac:dyDescent="0.25">
      <c r="A30" s="33" t="s">
        <v>230</v>
      </c>
      <c r="B30" s="34" t="s">
        <v>231</v>
      </c>
      <c r="C30" s="35" t="s">
        <v>236</v>
      </c>
      <c r="D30" s="35" t="s">
        <v>95</v>
      </c>
      <c r="E30" s="35" t="s">
        <v>85</v>
      </c>
      <c r="F30" s="34" t="s">
        <v>233</v>
      </c>
      <c r="G30" s="34" t="s">
        <v>234</v>
      </c>
      <c r="H30" s="36">
        <v>28.1</v>
      </c>
      <c r="I30" s="35">
        <v>23.1</v>
      </c>
      <c r="J30" s="37">
        <v>12.9</v>
      </c>
      <c r="K30" s="38">
        <v>0.9133301694076521</v>
      </c>
      <c r="L30" s="39">
        <v>1.9458869282106979</v>
      </c>
      <c r="M30" s="39">
        <v>1.6763733933294702</v>
      </c>
      <c r="N30" s="40">
        <v>1.6696038407924938</v>
      </c>
      <c r="O30" s="38">
        <v>1.3886306086126763</v>
      </c>
      <c r="P30" s="39">
        <v>2.7268857175736798</v>
      </c>
      <c r="Q30" s="39">
        <v>2.1957322603366154</v>
      </c>
      <c r="R30" s="41">
        <v>2.3126633156543792</v>
      </c>
      <c r="S30" s="42">
        <v>0.9133301694076521</v>
      </c>
      <c r="T30" s="39">
        <v>2.2244370257439803</v>
      </c>
      <c r="U30" s="39">
        <v>1.7487918122658896</v>
      </c>
      <c r="V30" s="41">
        <v>2.1476603032745176</v>
      </c>
      <c r="W30" s="38">
        <v>1.3886306086126763</v>
      </c>
      <c r="X30" s="39">
        <v>2.9711571946638706</v>
      </c>
      <c r="Y30" s="39">
        <v>2.2146878043306617</v>
      </c>
      <c r="Z30" s="40">
        <v>2.7652759418070101</v>
      </c>
      <c r="AA30" s="36" t="s">
        <v>89</v>
      </c>
      <c r="AB30" s="43">
        <v>25.7</v>
      </c>
      <c r="AC30" s="44" t="s">
        <v>90</v>
      </c>
      <c r="AD30" s="46" t="s">
        <v>235</v>
      </c>
      <c r="AE30" s="34" t="s">
        <v>88</v>
      </c>
    </row>
    <row r="31" spans="1:31" ht="51.6" x14ac:dyDescent="0.25">
      <c r="A31" s="33" t="s">
        <v>230</v>
      </c>
      <c r="B31" s="34" t="s">
        <v>231</v>
      </c>
      <c r="C31" s="35" t="s">
        <v>237</v>
      </c>
      <c r="D31" s="35" t="s">
        <v>95</v>
      </c>
      <c r="E31" s="35" t="s">
        <v>85</v>
      </c>
      <c r="F31" s="34" t="s">
        <v>233</v>
      </c>
      <c r="G31" s="34" t="s">
        <v>234</v>
      </c>
      <c r="H31" s="36">
        <v>28.1</v>
      </c>
      <c r="I31" s="35">
        <v>23.1</v>
      </c>
      <c r="J31" s="37">
        <v>12.9</v>
      </c>
      <c r="K31" s="38">
        <v>0.9133301694076521</v>
      </c>
      <c r="L31" s="39">
        <v>1.9458869282106979</v>
      </c>
      <c r="M31" s="39">
        <v>1.6763733933294702</v>
      </c>
      <c r="N31" s="40">
        <v>1.6696038407924938</v>
      </c>
      <c r="O31" s="38">
        <v>1.3886306086126763</v>
      </c>
      <c r="P31" s="39">
        <v>2.7268857175736798</v>
      </c>
      <c r="Q31" s="39">
        <v>2.1957322603366154</v>
      </c>
      <c r="R31" s="41">
        <v>2.3126633156543792</v>
      </c>
      <c r="S31" s="42">
        <v>0.9133301694076521</v>
      </c>
      <c r="T31" s="39">
        <v>2.2244370257439803</v>
      </c>
      <c r="U31" s="39">
        <v>1.7487918122658896</v>
      </c>
      <c r="V31" s="41">
        <v>2.1476603032745176</v>
      </c>
      <c r="W31" s="38">
        <v>1.3886306086126763</v>
      </c>
      <c r="X31" s="39">
        <v>2.9711571946638706</v>
      </c>
      <c r="Y31" s="39">
        <v>2.2146878043306617</v>
      </c>
      <c r="Z31" s="40">
        <v>2.7652759418070101</v>
      </c>
      <c r="AA31" s="36" t="s">
        <v>89</v>
      </c>
      <c r="AB31" s="43">
        <v>25.7</v>
      </c>
      <c r="AC31" s="44" t="s">
        <v>90</v>
      </c>
      <c r="AD31" s="46" t="s">
        <v>235</v>
      </c>
      <c r="AE31" s="34" t="s">
        <v>88</v>
      </c>
    </row>
    <row r="32" spans="1:31" ht="41.4" x14ac:dyDescent="0.25">
      <c r="A32" s="33" t="s">
        <v>238</v>
      </c>
      <c r="B32" s="34" t="s">
        <v>239</v>
      </c>
      <c r="C32" s="34" t="s">
        <v>240</v>
      </c>
      <c r="D32" s="34" t="s">
        <v>144</v>
      </c>
      <c r="E32" s="34" t="s">
        <v>103</v>
      </c>
      <c r="F32" s="34" t="s">
        <v>185</v>
      </c>
      <c r="G32" s="34" t="s">
        <v>241</v>
      </c>
      <c r="H32" s="36">
        <v>28.1</v>
      </c>
      <c r="I32" s="35">
        <v>23.1</v>
      </c>
      <c r="J32" s="37">
        <v>12.9</v>
      </c>
      <c r="K32" s="38">
        <v>1.8782945449104178</v>
      </c>
      <c r="L32" s="39">
        <v>10.233481396848253</v>
      </c>
      <c r="M32" s="39">
        <v>9.9631997355384883</v>
      </c>
      <c r="N32" s="40">
        <v>9.8733550805352603</v>
      </c>
      <c r="O32" s="38">
        <v>1.9447267027205393</v>
      </c>
      <c r="P32" s="39">
        <v>13.209571256173668</v>
      </c>
      <c r="Q32" s="39">
        <v>12.573444504876706</v>
      </c>
      <c r="R32" s="41">
        <v>12.422178457357521</v>
      </c>
      <c r="S32" s="42"/>
      <c r="T32" s="39"/>
      <c r="U32" s="39"/>
      <c r="V32" s="41"/>
      <c r="W32" s="38"/>
      <c r="X32" s="39"/>
      <c r="Y32" s="39"/>
      <c r="Z32" s="40"/>
      <c r="AA32" s="36" t="s">
        <v>89</v>
      </c>
      <c r="AB32" s="45">
        <v>56</v>
      </c>
      <c r="AC32" s="44" t="s">
        <v>90</v>
      </c>
      <c r="AD32" s="46" t="s">
        <v>242</v>
      </c>
      <c r="AE32" s="34" t="s">
        <v>243</v>
      </c>
    </row>
    <row r="33" spans="1:31" ht="41.4" x14ac:dyDescent="0.25">
      <c r="A33" s="33" t="s">
        <v>244</v>
      </c>
      <c r="B33" s="34" t="s">
        <v>245</v>
      </c>
      <c r="C33" s="35" t="s">
        <v>246</v>
      </c>
      <c r="D33" s="35" t="s">
        <v>144</v>
      </c>
      <c r="E33" s="35" t="s">
        <v>103</v>
      </c>
      <c r="F33" s="34" t="s">
        <v>185</v>
      </c>
      <c r="G33" s="34" t="s">
        <v>247</v>
      </c>
      <c r="H33" s="36">
        <v>28.1</v>
      </c>
      <c r="I33" s="35">
        <v>23.1</v>
      </c>
      <c r="J33" s="37">
        <v>12.9</v>
      </c>
      <c r="K33" s="38">
        <v>1.8782945449104178</v>
      </c>
      <c r="L33" s="39">
        <v>22.267832491346397</v>
      </c>
      <c r="M33" s="39">
        <v>13.150639050143495</v>
      </c>
      <c r="N33" s="40">
        <v>12.295461979581756</v>
      </c>
      <c r="O33" s="38">
        <v>1.8782945449104178</v>
      </c>
      <c r="P33" s="39">
        <v>23.463647230497703</v>
      </c>
      <c r="Q33" s="39">
        <v>14.309856978091114</v>
      </c>
      <c r="R33" s="41">
        <v>13.411454951435781</v>
      </c>
      <c r="S33" s="42" t="s">
        <v>88</v>
      </c>
      <c r="T33" s="39" t="s">
        <v>88</v>
      </c>
      <c r="U33" s="39" t="s">
        <v>88</v>
      </c>
      <c r="V33" s="41" t="s">
        <v>88</v>
      </c>
      <c r="W33" s="38" t="s">
        <v>88</v>
      </c>
      <c r="X33" s="39" t="s">
        <v>88</v>
      </c>
      <c r="Y33" s="39" t="s">
        <v>88</v>
      </c>
      <c r="Z33" s="40" t="s">
        <v>88</v>
      </c>
      <c r="AA33" s="36" t="s">
        <v>89</v>
      </c>
      <c r="AB33" s="43">
        <v>175</v>
      </c>
      <c r="AC33" s="44" t="s">
        <v>90</v>
      </c>
      <c r="AD33" s="46" t="s">
        <v>228</v>
      </c>
      <c r="AE33" s="34" t="s">
        <v>229</v>
      </c>
    </row>
    <row r="34" spans="1:31" ht="41.4" x14ac:dyDescent="0.25">
      <c r="A34" s="33" t="s">
        <v>248</v>
      </c>
      <c r="B34" s="34" t="s">
        <v>249</v>
      </c>
      <c r="C34" s="35" t="s">
        <v>250</v>
      </c>
      <c r="D34" s="35" t="s">
        <v>144</v>
      </c>
      <c r="E34" s="35" t="s">
        <v>103</v>
      </c>
      <c r="F34" s="34" t="s">
        <v>185</v>
      </c>
      <c r="G34" s="34" t="s">
        <v>251</v>
      </c>
      <c r="H34" s="36">
        <v>28.1</v>
      </c>
      <c r="I34" s="35">
        <v>23.1</v>
      </c>
      <c r="J34" s="37">
        <v>12.9</v>
      </c>
      <c r="K34" s="38">
        <v>1.8782945449104178</v>
      </c>
      <c r="L34" s="39">
        <v>22.267832491346397</v>
      </c>
      <c r="M34" s="39">
        <v>13.150639050143495</v>
      </c>
      <c r="N34" s="40">
        <v>12.295461979581756</v>
      </c>
      <c r="O34" s="38">
        <v>1.8782945449104178</v>
      </c>
      <c r="P34" s="39">
        <v>23.463647230497703</v>
      </c>
      <c r="Q34" s="39">
        <v>14.309856978091114</v>
      </c>
      <c r="R34" s="41">
        <v>13.411454951435781</v>
      </c>
      <c r="S34" s="42" t="s">
        <v>88</v>
      </c>
      <c r="T34" s="39" t="s">
        <v>88</v>
      </c>
      <c r="U34" s="39" t="s">
        <v>88</v>
      </c>
      <c r="V34" s="41" t="s">
        <v>88</v>
      </c>
      <c r="W34" s="38" t="s">
        <v>88</v>
      </c>
      <c r="X34" s="39" t="s">
        <v>88</v>
      </c>
      <c r="Y34" s="39" t="s">
        <v>88</v>
      </c>
      <c r="Z34" s="40" t="s">
        <v>88</v>
      </c>
      <c r="AA34" s="36" t="s">
        <v>89</v>
      </c>
      <c r="AB34" s="43">
        <v>175</v>
      </c>
      <c r="AC34" s="44" t="s">
        <v>90</v>
      </c>
      <c r="AD34" s="46" t="s">
        <v>228</v>
      </c>
      <c r="AE34" s="34" t="s">
        <v>229</v>
      </c>
    </row>
    <row r="35" spans="1:31" ht="41.4" x14ac:dyDescent="0.25">
      <c r="A35" s="33" t="s">
        <v>252</v>
      </c>
      <c r="B35" s="34" t="s">
        <v>253</v>
      </c>
      <c r="C35" s="35" t="s">
        <v>254</v>
      </c>
      <c r="D35" s="35" t="s">
        <v>144</v>
      </c>
      <c r="E35" s="35" t="s">
        <v>103</v>
      </c>
      <c r="F35" s="34" t="s">
        <v>185</v>
      </c>
      <c r="G35" s="34" t="s">
        <v>255</v>
      </c>
      <c r="H35" s="36">
        <v>28.1</v>
      </c>
      <c r="I35" s="35">
        <v>23.1</v>
      </c>
      <c r="J35" s="37">
        <v>12.9</v>
      </c>
      <c r="K35" s="38">
        <v>1.8782945449104178</v>
      </c>
      <c r="L35" s="39">
        <v>22.267832491346397</v>
      </c>
      <c r="M35" s="39">
        <v>13.150639050143495</v>
      </c>
      <c r="N35" s="40">
        <v>12.295461979581756</v>
      </c>
      <c r="O35" s="38">
        <v>1.8782945449104178</v>
      </c>
      <c r="P35" s="39">
        <v>23.463647230497703</v>
      </c>
      <c r="Q35" s="39">
        <v>14.309856978091114</v>
      </c>
      <c r="R35" s="41">
        <v>13.411454951435781</v>
      </c>
      <c r="S35" s="42" t="s">
        <v>88</v>
      </c>
      <c r="T35" s="39" t="s">
        <v>88</v>
      </c>
      <c r="U35" s="39" t="s">
        <v>88</v>
      </c>
      <c r="V35" s="41" t="s">
        <v>88</v>
      </c>
      <c r="W35" s="38" t="s">
        <v>88</v>
      </c>
      <c r="X35" s="39" t="s">
        <v>88</v>
      </c>
      <c r="Y35" s="39" t="s">
        <v>88</v>
      </c>
      <c r="Z35" s="40" t="s">
        <v>88</v>
      </c>
      <c r="AA35" s="36" t="s">
        <v>89</v>
      </c>
      <c r="AB35" s="43">
        <v>175</v>
      </c>
      <c r="AC35" s="44" t="s">
        <v>90</v>
      </c>
      <c r="AD35" s="46" t="s">
        <v>228</v>
      </c>
      <c r="AE35" s="34" t="s">
        <v>229</v>
      </c>
    </row>
    <row r="36" spans="1:31" ht="41.4" x14ac:dyDescent="0.25">
      <c r="A36" s="33" t="s">
        <v>256</v>
      </c>
      <c r="B36" s="34" t="s">
        <v>257</v>
      </c>
      <c r="C36" s="35" t="s">
        <v>258</v>
      </c>
      <c r="D36" s="35" t="s">
        <v>259</v>
      </c>
      <c r="E36" s="35" t="s">
        <v>85</v>
      </c>
      <c r="F36" s="34" t="s">
        <v>86</v>
      </c>
      <c r="G36" s="34" t="s">
        <v>260</v>
      </c>
      <c r="H36" s="36">
        <v>28.1</v>
      </c>
      <c r="I36" s="35">
        <v>23.1</v>
      </c>
      <c r="J36" s="37">
        <v>12.9</v>
      </c>
      <c r="K36" s="38">
        <v>1.4567954905249472</v>
      </c>
      <c r="L36" s="39">
        <v>4.0204450525398414</v>
      </c>
      <c r="M36" s="39">
        <v>3.3767915610505725</v>
      </c>
      <c r="N36" s="40">
        <v>4.7687769740573103</v>
      </c>
      <c r="O36" s="38">
        <v>1.4567954905249472</v>
      </c>
      <c r="P36" s="39">
        <v>4.1456160708194298</v>
      </c>
      <c r="Q36" s="39">
        <v>3.438503026358974</v>
      </c>
      <c r="R36" s="41">
        <v>5.1420317963254245</v>
      </c>
      <c r="S36" s="42" t="s">
        <v>88</v>
      </c>
      <c r="T36" s="39" t="s">
        <v>88</v>
      </c>
      <c r="U36" s="39" t="s">
        <v>88</v>
      </c>
      <c r="V36" s="41" t="s">
        <v>88</v>
      </c>
      <c r="W36" s="38" t="s">
        <v>88</v>
      </c>
      <c r="X36" s="39" t="s">
        <v>88</v>
      </c>
      <c r="Y36" s="39" t="s">
        <v>88</v>
      </c>
      <c r="Z36" s="40" t="s">
        <v>88</v>
      </c>
      <c r="AA36" s="36" t="s">
        <v>89</v>
      </c>
      <c r="AB36" s="43">
        <v>55.5</v>
      </c>
      <c r="AC36" s="44" t="s">
        <v>90</v>
      </c>
      <c r="AD36" s="46" t="s">
        <v>91</v>
      </c>
      <c r="AE36" s="34" t="s">
        <v>88</v>
      </c>
    </row>
    <row r="37" spans="1:31" ht="41.4" x14ac:dyDescent="0.25">
      <c r="A37" s="33" t="s">
        <v>256</v>
      </c>
      <c r="B37" s="34" t="s">
        <v>257</v>
      </c>
      <c r="C37" s="35" t="s">
        <v>261</v>
      </c>
      <c r="D37" s="35" t="s">
        <v>259</v>
      </c>
      <c r="E37" s="35" t="s">
        <v>85</v>
      </c>
      <c r="F37" s="34" t="s">
        <v>86</v>
      </c>
      <c r="G37" s="34" t="s">
        <v>260</v>
      </c>
      <c r="H37" s="36">
        <v>28.1</v>
      </c>
      <c r="I37" s="35">
        <v>23.1</v>
      </c>
      <c r="J37" s="37">
        <v>12.9</v>
      </c>
      <c r="K37" s="38">
        <v>1.4567954905249472</v>
      </c>
      <c r="L37" s="39">
        <v>4.0204450525398414</v>
      </c>
      <c r="M37" s="39">
        <v>3.3767915610505725</v>
      </c>
      <c r="N37" s="40">
        <v>4.7687769740573103</v>
      </c>
      <c r="O37" s="38">
        <v>1.4567954905249472</v>
      </c>
      <c r="P37" s="39">
        <v>4.1456160708194298</v>
      </c>
      <c r="Q37" s="39">
        <v>3.438503026358974</v>
      </c>
      <c r="R37" s="41">
        <v>5.1420317963254245</v>
      </c>
      <c r="S37" s="42" t="s">
        <v>88</v>
      </c>
      <c r="T37" s="39" t="s">
        <v>88</v>
      </c>
      <c r="U37" s="39" t="s">
        <v>88</v>
      </c>
      <c r="V37" s="41" t="s">
        <v>88</v>
      </c>
      <c r="W37" s="38" t="s">
        <v>88</v>
      </c>
      <c r="X37" s="39" t="s">
        <v>88</v>
      </c>
      <c r="Y37" s="39" t="s">
        <v>88</v>
      </c>
      <c r="Z37" s="40" t="s">
        <v>88</v>
      </c>
      <c r="AA37" s="36" t="s">
        <v>89</v>
      </c>
      <c r="AB37" s="43">
        <v>55.5</v>
      </c>
      <c r="AC37" s="44" t="s">
        <v>90</v>
      </c>
      <c r="AD37" s="46" t="s">
        <v>91</v>
      </c>
      <c r="AE37" s="34" t="s">
        <v>88</v>
      </c>
    </row>
    <row r="38" spans="1:31" ht="41.4" x14ac:dyDescent="0.25">
      <c r="A38" s="33" t="s">
        <v>262</v>
      </c>
      <c r="B38" s="34" t="s">
        <v>263</v>
      </c>
      <c r="C38" s="35" t="s">
        <v>264</v>
      </c>
      <c r="D38" s="35" t="s">
        <v>144</v>
      </c>
      <c r="E38" s="35" t="s">
        <v>103</v>
      </c>
      <c r="F38" s="34" t="s">
        <v>185</v>
      </c>
      <c r="G38" s="34" t="s">
        <v>265</v>
      </c>
      <c r="H38" s="36">
        <v>28.1</v>
      </c>
      <c r="I38" s="35">
        <v>23.1</v>
      </c>
      <c r="J38" s="37">
        <v>12.9</v>
      </c>
      <c r="K38" s="38">
        <v>1.8782945449104178</v>
      </c>
      <c r="L38" s="39">
        <v>22.267832491346397</v>
      </c>
      <c r="M38" s="39">
        <v>13.150639050143495</v>
      </c>
      <c r="N38" s="40">
        <v>12.295461979581756</v>
      </c>
      <c r="O38" s="38">
        <v>1.8782945449104178</v>
      </c>
      <c r="P38" s="39">
        <v>23.463647230497703</v>
      </c>
      <c r="Q38" s="39">
        <v>14.309856978091114</v>
      </c>
      <c r="R38" s="41">
        <v>13.411454951435781</v>
      </c>
      <c r="S38" s="42" t="s">
        <v>88</v>
      </c>
      <c r="T38" s="39" t="s">
        <v>88</v>
      </c>
      <c r="U38" s="39" t="s">
        <v>88</v>
      </c>
      <c r="V38" s="41" t="s">
        <v>88</v>
      </c>
      <c r="W38" s="38" t="s">
        <v>88</v>
      </c>
      <c r="X38" s="39" t="s">
        <v>88</v>
      </c>
      <c r="Y38" s="39" t="s">
        <v>88</v>
      </c>
      <c r="Z38" s="40" t="s">
        <v>88</v>
      </c>
      <c r="AA38" s="36" t="s">
        <v>89</v>
      </c>
      <c r="AB38" s="43">
        <v>175</v>
      </c>
      <c r="AC38" s="44" t="s">
        <v>90</v>
      </c>
      <c r="AD38" s="46" t="s">
        <v>228</v>
      </c>
      <c r="AE38" s="34" t="s">
        <v>229</v>
      </c>
    </row>
    <row r="39" spans="1:31" ht="41.4" x14ac:dyDescent="0.25">
      <c r="A39" s="33" t="s">
        <v>266</v>
      </c>
      <c r="B39" s="34" t="s">
        <v>267</v>
      </c>
      <c r="C39" s="47" t="s">
        <v>268</v>
      </c>
      <c r="D39" s="35" t="s">
        <v>269</v>
      </c>
      <c r="E39" s="35" t="s">
        <v>85</v>
      </c>
      <c r="F39" s="34" t="s">
        <v>88</v>
      </c>
      <c r="G39" s="34" t="s">
        <v>270</v>
      </c>
      <c r="H39" s="36">
        <v>28.1</v>
      </c>
      <c r="I39" s="35">
        <v>23.1</v>
      </c>
      <c r="J39" s="37">
        <v>10</v>
      </c>
      <c r="K39" s="38">
        <v>1.3609005845131199</v>
      </c>
      <c r="L39" s="39">
        <v>6.5497197510122804</v>
      </c>
      <c r="M39" s="39">
        <v>8.0555567998267907</v>
      </c>
      <c r="N39" s="40">
        <v>16.037257773592401</v>
      </c>
      <c r="O39" s="38">
        <v>1.7780502480656399</v>
      </c>
      <c r="P39" s="39">
        <v>7.3249431555455704</v>
      </c>
      <c r="Q39" s="39">
        <v>9.0261447666552392</v>
      </c>
      <c r="R39" s="41">
        <v>19.077577991121199</v>
      </c>
      <c r="S39" s="42">
        <v>1.3609005845131199</v>
      </c>
      <c r="T39" s="39">
        <v>8.5597222163520907</v>
      </c>
      <c r="U39" s="39">
        <v>11.5545121676269</v>
      </c>
      <c r="V39" s="41">
        <v>22.257942909253099</v>
      </c>
      <c r="W39" s="38">
        <v>1.7780502480656399</v>
      </c>
      <c r="X39" s="39">
        <v>9.2033676892199008</v>
      </c>
      <c r="Y39" s="39">
        <v>12.563928977791599</v>
      </c>
      <c r="Z39" s="40">
        <v>23.267359719417797</v>
      </c>
      <c r="AA39" s="36" t="s">
        <v>89</v>
      </c>
      <c r="AB39" s="45"/>
      <c r="AC39" s="44" t="s">
        <v>90</v>
      </c>
      <c r="AD39" s="46" t="s">
        <v>271</v>
      </c>
      <c r="AE39" s="34"/>
    </row>
    <row r="40" spans="1:31" ht="51.6" x14ac:dyDescent="0.25">
      <c r="A40" s="33" t="s">
        <v>272</v>
      </c>
      <c r="B40" s="34" t="s">
        <v>273</v>
      </c>
      <c r="C40" s="47" t="s">
        <v>274</v>
      </c>
      <c r="D40" s="35" t="s">
        <v>275</v>
      </c>
      <c r="E40" s="35" t="s">
        <v>85</v>
      </c>
      <c r="F40" s="34" t="s">
        <v>233</v>
      </c>
      <c r="G40" s="34" t="s">
        <v>276</v>
      </c>
      <c r="H40" s="36">
        <v>28.1</v>
      </c>
      <c r="I40" s="35">
        <v>23.1</v>
      </c>
      <c r="J40" s="37">
        <v>12.9</v>
      </c>
      <c r="K40" s="38">
        <v>0.88333016940765197</v>
      </c>
      <c r="L40" s="39">
        <v>2.7070640725214301</v>
      </c>
      <c r="M40" s="39">
        <v>2.8559081141718101</v>
      </c>
      <c r="N40" s="40">
        <v>4.1915991123702101</v>
      </c>
      <c r="O40" s="38">
        <v>1.35863060861268</v>
      </c>
      <c r="P40" s="39">
        <v>3.4378244548024002</v>
      </c>
      <c r="Q40" s="39">
        <v>3.7181784175625001</v>
      </c>
      <c r="R40" s="41">
        <v>5.0673920503659797</v>
      </c>
      <c r="S40" s="42">
        <v>0.88333016940765197</v>
      </c>
      <c r="T40" s="39">
        <v>3.02829355496681</v>
      </c>
      <c r="U40" s="39">
        <v>3.3378692401438599</v>
      </c>
      <c r="V40" s="41">
        <v>4.8131635789970497</v>
      </c>
      <c r="W40" s="38">
        <v>1.35863060861268</v>
      </c>
      <c r="X40" s="39">
        <v>3.7304440064717599</v>
      </c>
      <c r="Y40" s="39">
        <v>4.1198204545203998</v>
      </c>
      <c r="Z40" s="40">
        <v>6.3731335346561897</v>
      </c>
      <c r="AA40" s="48" t="s">
        <v>89</v>
      </c>
      <c r="AB40" s="35">
        <v>25.7</v>
      </c>
      <c r="AC40" s="44" t="s">
        <v>90</v>
      </c>
      <c r="AD40" s="46" t="s">
        <v>277</v>
      </c>
      <c r="AE40" s="34"/>
    </row>
    <row r="41" spans="1:31" ht="51.6" x14ac:dyDescent="0.25">
      <c r="A41" s="33" t="s">
        <v>278</v>
      </c>
      <c r="B41" s="34" t="s">
        <v>279</v>
      </c>
      <c r="C41" s="35"/>
      <c r="D41" s="35" t="s">
        <v>102</v>
      </c>
      <c r="E41" s="35" t="s">
        <v>103</v>
      </c>
      <c r="F41" s="34" t="s">
        <v>111</v>
      </c>
      <c r="G41" s="34" t="s">
        <v>280</v>
      </c>
      <c r="H41" s="36">
        <v>28.1</v>
      </c>
      <c r="I41" s="35">
        <v>23.1</v>
      </c>
      <c r="J41" s="37">
        <v>12.9</v>
      </c>
      <c r="K41" s="38">
        <v>1.2610472513213282</v>
      </c>
      <c r="L41" s="39">
        <v>7.6483880413345897</v>
      </c>
      <c r="M41" s="39">
        <v>4.779476134953434</v>
      </c>
      <c r="N41" s="40">
        <v>4.5598262165999763</v>
      </c>
      <c r="O41" s="38">
        <v>1.2610472513213282</v>
      </c>
      <c r="P41" s="39">
        <v>8.3575763477616736</v>
      </c>
      <c r="Q41" s="39">
        <v>5.2047408330714262</v>
      </c>
      <c r="R41" s="41">
        <v>5.0738074348147846</v>
      </c>
      <c r="S41" s="42">
        <v>1.2610472513213282</v>
      </c>
      <c r="T41" s="39">
        <v>8.1281747238081419</v>
      </c>
      <c r="U41" s="39">
        <v>5.1121970969226034</v>
      </c>
      <c r="V41" s="41">
        <v>4.9188007749140557</v>
      </c>
      <c r="W41" s="38">
        <v>1.2610472513213282</v>
      </c>
      <c r="X41" s="39">
        <v>9.3571873523280154</v>
      </c>
      <c r="Y41" s="39">
        <v>5.4254654928200434</v>
      </c>
      <c r="Z41" s="40">
        <v>5.2610590986578103</v>
      </c>
      <c r="AA41" s="48" t="s">
        <v>89</v>
      </c>
      <c r="AB41" s="39">
        <v>95</v>
      </c>
      <c r="AC41" s="44" t="s">
        <v>90</v>
      </c>
      <c r="AD41" s="46" t="s">
        <v>281</v>
      </c>
      <c r="AE41" s="34" t="s">
        <v>282</v>
      </c>
    </row>
    <row r="42" spans="1:31" ht="51.6" x14ac:dyDescent="0.25">
      <c r="A42" s="33" t="s">
        <v>283</v>
      </c>
      <c r="B42" s="34" t="s">
        <v>284</v>
      </c>
      <c r="C42" s="35" t="s">
        <v>285</v>
      </c>
      <c r="D42" s="35" t="s">
        <v>286</v>
      </c>
      <c r="E42" s="35" t="s">
        <v>85</v>
      </c>
      <c r="F42" s="34" t="s">
        <v>287</v>
      </c>
      <c r="G42" s="34" t="s">
        <v>288</v>
      </c>
      <c r="H42" s="36">
        <v>28.1</v>
      </c>
      <c r="I42" s="35">
        <v>23.1</v>
      </c>
      <c r="J42" s="37">
        <v>12.9</v>
      </c>
      <c r="K42" s="38">
        <v>0.81002156088919486</v>
      </c>
      <c r="L42" s="39">
        <v>3.512494612757191</v>
      </c>
      <c r="M42" s="39">
        <v>2.0592267749454543</v>
      </c>
      <c r="N42" s="40">
        <v>3.8895695400916734</v>
      </c>
      <c r="O42" s="38">
        <v>1.0470905399842982</v>
      </c>
      <c r="P42" s="39">
        <v>3.991417897143493</v>
      </c>
      <c r="Q42" s="39">
        <v>2.4168390929713377</v>
      </c>
      <c r="R42" s="41">
        <v>4.5669757068519061</v>
      </c>
      <c r="S42" s="42">
        <v>0.81002156088919486</v>
      </c>
      <c r="T42" s="39">
        <v>4.4367587667691</v>
      </c>
      <c r="U42" s="39">
        <v>2.8892917515417973</v>
      </c>
      <c r="V42" s="41">
        <v>5.8305119745229748</v>
      </c>
      <c r="W42" s="38">
        <v>1.0470905399842982</v>
      </c>
      <c r="X42" s="39">
        <v>4.9803856602492784</v>
      </c>
      <c r="Y42" s="39">
        <v>3.2713447113926271</v>
      </c>
      <c r="Z42" s="40">
        <v>6.5178611848996129</v>
      </c>
      <c r="AA42" s="48" t="s">
        <v>89</v>
      </c>
      <c r="AB42" s="39">
        <v>52</v>
      </c>
      <c r="AC42" s="44" t="s">
        <v>90</v>
      </c>
      <c r="AD42" s="46" t="s">
        <v>289</v>
      </c>
      <c r="AE42" s="34" t="s">
        <v>88</v>
      </c>
    </row>
    <row r="43" spans="1:31" ht="41.4" x14ac:dyDescent="0.25">
      <c r="A43" s="33" t="s">
        <v>290</v>
      </c>
      <c r="B43" s="34" t="s">
        <v>291</v>
      </c>
      <c r="C43" s="35" t="s">
        <v>292</v>
      </c>
      <c r="D43" s="35" t="s">
        <v>126</v>
      </c>
      <c r="E43" s="35" t="s">
        <v>103</v>
      </c>
      <c r="F43" s="34" t="s">
        <v>119</v>
      </c>
      <c r="G43" s="34" t="s">
        <v>293</v>
      </c>
      <c r="H43" s="36">
        <v>28.1</v>
      </c>
      <c r="I43" s="35">
        <v>23.1</v>
      </c>
      <c r="J43" s="37">
        <v>12.9</v>
      </c>
      <c r="K43" s="38">
        <v>1.6227995269576698</v>
      </c>
      <c r="L43" s="39">
        <v>21.657271360531471</v>
      </c>
      <c r="M43" s="39">
        <v>12.151539215436529</v>
      </c>
      <c r="N43" s="40">
        <v>11.298740110450693</v>
      </c>
      <c r="O43" s="38" t="s">
        <v>88</v>
      </c>
      <c r="P43" s="39" t="s">
        <v>88</v>
      </c>
      <c r="Q43" s="39" t="s">
        <v>88</v>
      </c>
      <c r="R43" s="41" t="s">
        <v>88</v>
      </c>
      <c r="S43" s="42" t="s">
        <v>88</v>
      </c>
      <c r="T43" s="39" t="s">
        <v>88</v>
      </c>
      <c r="U43" s="39" t="s">
        <v>88</v>
      </c>
      <c r="V43" s="41" t="s">
        <v>88</v>
      </c>
      <c r="W43" s="38" t="s">
        <v>88</v>
      </c>
      <c r="X43" s="39" t="s">
        <v>88</v>
      </c>
      <c r="Y43" s="39" t="s">
        <v>88</v>
      </c>
      <c r="Z43" s="40" t="s">
        <v>88</v>
      </c>
      <c r="AA43" s="48" t="s">
        <v>89</v>
      </c>
      <c r="AB43" s="39">
        <v>133</v>
      </c>
      <c r="AC43" s="44" t="s">
        <v>90</v>
      </c>
      <c r="AD43" s="46" t="s">
        <v>121</v>
      </c>
      <c r="AE43" s="34" t="s">
        <v>122</v>
      </c>
    </row>
    <row r="44" spans="1:31" ht="31.2" x14ac:dyDescent="0.25">
      <c r="A44" s="33" t="s">
        <v>294</v>
      </c>
      <c r="B44" s="34" t="s">
        <v>295</v>
      </c>
      <c r="C44" s="35" t="s">
        <v>296</v>
      </c>
      <c r="D44" s="35" t="s">
        <v>102</v>
      </c>
      <c r="E44" s="35" t="s">
        <v>103</v>
      </c>
      <c r="F44" s="34" t="s">
        <v>297</v>
      </c>
      <c r="G44" s="34" t="s">
        <v>298</v>
      </c>
      <c r="H44" s="36">
        <v>28.1</v>
      </c>
      <c r="I44" s="35">
        <v>23.1</v>
      </c>
      <c r="J44" s="37">
        <v>12.9</v>
      </c>
      <c r="K44" s="38">
        <v>13.258242159183085</v>
      </c>
      <c r="L44" s="39">
        <v>56.909661732569809</v>
      </c>
      <c r="M44" s="39">
        <v>38.78801050866663</v>
      </c>
      <c r="N44" s="40">
        <v>38.961027364239499</v>
      </c>
      <c r="O44" s="38" t="s">
        <v>88</v>
      </c>
      <c r="P44" s="39" t="s">
        <v>88</v>
      </c>
      <c r="Q44" s="39" t="s">
        <v>88</v>
      </c>
      <c r="R44" s="41" t="s">
        <v>88</v>
      </c>
      <c r="S44" s="42" t="s">
        <v>88</v>
      </c>
      <c r="T44" s="39" t="s">
        <v>88</v>
      </c>
      <c r="U44" s="39" t="s">
        <v>88</v>
      </c>
      <c r="V44" s="41" t="s">
        <v>88</v>
      </c>
      <c r="W44" s="38" t="s">
        <v>88</v>
      </c>
      <c r="X44" s="39" t="s">
        <v>88</v>
      </c>
      <c r="Y44" s="39" t="s">
        <v>88</v>
      </c>
      <c r="Z44" s="40" t="s">
        <v>88</v>
      </c>
      <c r="AA44" s="48" t="s">
        <v>89</v>
      </c>
      <c r="AB44" s="39">
        <v>496</v>
      </c>
      <c r="AC44" s="44" t="s">
        <v>90</v>
      </c>
      <c r="AD44" s="46" t="s">
        <v>299</v>
      </c>
      <c r="AE44" s="34" t="s">
        <v>300</v>
      </c>
    </row>
    <row r="45" spans="1:31" ht="41.4" x14ac:dyDescent="0.25">
      <c r="A45" s="33" t="s">
        <v>301</v>
      </c>
      <c r="B45" s="34" t="s">
        <v>302</v>
      </c>
      <c r="C45" s="35" t="s">
        <v>303</v>
      </c>
      <c r="D45" s="35" t="s">
        <v>259</v>
      </c>
      <c r="E45" s="35" t="s">
        <v>85</v>
      </c>
      <c r="F45" s="34" t="s">
        <v>86</v>
      </c>
      <c r="G45" s="34" t="s">
        <v>304</v>
      </c>
      <c r="H45" s="36">
        <v>28.1</v>
      </c>
      <c r="I45" s="35">
        <v>23.1</v>
      </c>
      <c r="J45" s="37">
        <v>12.9</v>
      </c>
      <c r="K45" s="38">
        <v>1.4567954905249472</v>
      </c>
      <c r="L45" s="39">
        <v>4.0204450525398414</v>
      </c>
      <c r="M45" s="39">
        <v>3.3767915610505725</v>
      </c>
      <c r="N45" s="40">
        <v>4.7687769740573103</v>
      </c>
      <c r="O45" s="38">
        <v>1.4567954905249472</v>
      </c>
      <c r="P45" s="39">
        <v>4.1456160708194298</v>
      </c>
      <c r="Q45" s="39">
        <v>3.438503026358974</v>
      </c>
      <c r="R45" s="41">
        <v>5.1420317963254245</v>
      </c>
      <c r="S45" s="42" t="s">
        <v>88</v>
      </c>
      <c r="T45" s="39" t="s">
        <v>88</v>
      </c>
      <c r="U45" s="39" t="s">
        <v>88</v>
      </c>
      <c r="V45" s="41" t="s">
        <v>88</v>
      </c>
      <c r="W45" s="38" t="s">
        <v>88</v>
      </c>
      <c r="X45" s="39" t="s">
        <v>88</v>
      </c>
      <c r="Y45" s="39" t="s">
        <v>88</v>
      </c>
      <c r="Z45" s="40" t="s">
        <v>88</v>
      </c>
      <c r="AA45" s="48" t="s">
        <v>89</v>
      </c>
      <c r="AB45" s="39">
        <v>55.5</v>
      </c>
      <c r="AC45" s="44" t="s">
        <v>90</v>
      </c>
      <c r="AD45" s="46" t="s">
        <v>91</v>
      </c>
      <c r="AE45" s="34" t="s">
        <v>88</v>
      </c>
    </row>
    <row r="46" spans="1:31" ht="41.4" x14ac:dyDescent="0.25">
      <c r="A46" s="33" t="s">
        <v>305</v>
      </c>
      <c r="B46" s="34" t="s">
        <v>306</v>
      </c>
      <c r="C46" s="34" t="s">
        <v>307</v>
      </c>
      <c r="D46" s="34" t="s">
        <v>144</v>
      </c>
      <c r="E46" s="34" t="s">
        <v>103</v>
      </c>
      <c r="F46" s="34" t="s">
        <v>185</v>
      </c>
      <c r="G46" s="34" t="s">
        <v>308</v>
      </c>
      <c r="H46" s="36">
        <v>28.1</v>
      </c>
      <c r="I46" s="35">
        <v>23.1</v>
      </c>
      <c r="J46" s="37">
        <v>12.9</v>
      </c>
      <c r="K46" s="38">
        <v>1.8782945449104178</v>
      </c>
      <c r="L46" s="39">
        <v>19.039811872437514</v>
      </c>
      <c r="M46" s="39">
        <v>18.649655463629767</v>
      </c>
      <c r="N46" s="40">
        <v>18.627897946518924</v>
      </c>
      <c r="O46" s="38">
        <v>1.8782945449104178</v>
      </c>
      <c r="P46" s="39">
        <v>21.582726442773403</v>
      </c>
      <c r="Q46" s="39">
        <v>20.3487167659985</v>
      </c>
      <c r="R46" s="41">
        <v>20.395453035913892</v>
      </c>
      <c r="S46" s="42"/>
      <c r="T46" s="39"/>
      <c r="U46" s="39"/>
      <c r="V46" s="41"/>
      <c r="W46" s="38"/>
      <c r="X46" s="39"/>
      <c r="Y46" s="39"/>
      <c r="Z46" s="40"/>
      <c r="AA46" s="48" t="s">
        <v>89</v>
      </c>
      <c r="AB46" s="35">
        <v>175</v>
      </c>
      <c r="AC46" s="44" t="s">
        <v>90</v>
      </c>
      <c r="AD46" s="46" t="s">
        <v>309</v>
      </c>
      <c r="AE46" s="34"/>
    </row>
    <row r="47" spans="1:31" ht="41.4" x14ac:dyDescent="0.25">
      <c r="A47" s="33" t="s">
        <v>310</v>
      </c>
      <c r="B47" s="34" t="s">
        <v>311</v>
      </c>
      <c r="C47" s="35" t="s">
        <v>312</v>
      </c>
      <c r="D47" s="35" t="s">
        <v>275</v>
      </c>
      <c r="E47" s="35" t="s">
        <v>85</v>
      </c>
      <c r="F47" s="34" t="s">
        <v>86</v>
      </c>
      <c r="G47" s="34" t="s">
        <v>313</v>
      </c>
      <c r="H47" s="36">
        <v>28.1</v>
      </c>
      <c r="I47" s="35">
        <v>23.1</v>
      </c>
      <c r="J47" s="37">
        <v>12.9</v>
      </c>
      <c r="K47" s="38">
        <v>1.4567954905249472</v>
      </c>
      <c r="L47" s="39">
        <v>4.0204450525398414</v>
      </c>
      <c r="M47" s="39">
        <v>3.3767915610505725</v>
      </c>
      <c r="N47" s="40">
        <v>4.7687769740573103</v>
      </c>
      <c r="O47" s="38">
        <v>1.4567954905249472</v>
      </c>
      <c r="P47" s="39">
        <v>4.1456160708194298</v>
      </c>
      <c r="Q47" s="39">
        <v>3.438503026358974</v>
      </c>
      <c r="R47" s="41">
        <v>5.1420317963254245</v>
      </c>
      <c r="S47" s="42" t="s">
        <v>88</v>
      </c>
      <c r="T47" s="39" t="s">
        <v>88</v>
      </c>
      <c r="U47" s="39" t="s">
        <v>88</v>
      </c>
      <c r="V47" s="41" t="s">
        <v>88</v>
      </c>
      <c r="W47" s="38" t="s">
        <v>88</v>
      </c>
      <c r="X47" s="39" t="s">
        <v>88</v>
      </c>
      <c r="Y47" s="39" t="s">
        <v>88</v>
      </c>
      <c r="Z47" s="40" t="s">
        <v>88</v>
      </c>
      <c r="AA47" s="48" t="s">
        <v>89</v>
      </c>
      <c r="AB47" s="39">
        <v>55.5</v>
      </c>
      <c r="AC47" s="44" t="s">
        <v>90</v>
      </c>
      <c r="AD47" s="46" t="s">
        <v>91</v>
      </c>
      <c r="AE47" s="34" t="s">
        <v>88</v>
      </c>
    </row>
    <row r="48" spans="1:31" ht="41.4" x14ac:dyDescent="0.25">
      <c r="A48" s="33" t="s">
        <v>314</v>
      </c>
      <c r="B48" s="34" t="s">
        <v>315</v>
      </c>
      <c r="C48" s="49" t="s">
        <v>316</v>
      </c>
      <c r="D48" s="34" t="s">
        <v>95</v>
      </c>
      <c r="E48" s="34" t="s">
        <v>85</v>
      </c>
      <c r="F48" s="34" t="s">
        <v>317</v>
      </c>
      <c r="G48" s="34" t="s">
        <v>318</v>
      </c>
      <c r="H48" s="36">
        <v>28.1</v>
      </c>
      <c r="I48" s="35">
        <v>23.1</v>
      </c>
      <c r="J48" s="37">
        <v>12.9</v>
      </c>
      <c r="K48" s="38">
        <v>0.86002156088919479</v>
      </c>
      <c r="L48" s="39">
        <v>3.1984834219715075</v>
      </c>
      <c r="M48" s="39">
        <v>3.611065366867602</v>
      </c>
      <c r="N48" s="40">
        <v>8.2680279757927657</v>
      </c>
      <c r="O48" s="38">
        <v>1.2748922743056257</v>
      </c>
      <c r="P48" s="39">
        <v>3.6984791581728795</v>
      </c>
      <c r="Q48" s="39">
        <v>4.2009684038918129</v>
      </c>
      <c r="R48" s="41">
        <v>9.52309472120014</v>
      </c>
      <c r="S48" s="42"/>
      <c r="T48" s="39"/>
      <c r="U48" s="39"/>
      <c r="V48" s="41"/>
      <c r="W48" s="38"/>
      <c r="X48" s="39"/>
      <c r="Y48" s="39"/>
      <c r="Z48" s="40"/>
      <c r="AA48" s="48" t="s">
        <v>89</v>
      </c>
      <c r="AB48" s="35">
        <v>50</v>
      </c>
      <c r="AC48" s="44" t="s">
        <v>90</v>
      </c>
      <c r="AD48" s="46" t="s">
        <v>319</v>
      </c>
      <c r="AE48" s="34" t="s">
        <v>320</v>
      </c>
    </row>
    <row r="49" spans="1:31" ht="41.4" x14ac:dyDescent="0.25">
      <c r="A49" s="33" t="s">
        <v>321</v>
      </c>
      <c r="B49" s="34" t="s">
        <v>291</v>
      </c>
      <c r="C49" s="35" t="s">
        <v>322</v>
      </c>
      <c r="D49" s="35" t="s">
        <v>126</v>
      </c>
      <c r="E49" s="35" t="s">
        <v>103</v>
      </c>
      <c r="F49" s="34" t="s">
        <v>119</v>
      </c>
      <c r="G49" s="34" t="s">
        <v>323</v>
      </c>
      <c r="H49" s="36">
        <v>28.1</v>
      </c>
      <c r="I49" s="35">
        <v>23.1</v>
      </c>
      <c r="J49" s="37">
        <v>12.9</v>
      </c>
      <c r="K49" s="38">
        <v>1.6227995269576698</v>
      </c>
      <c r="L49" s="39">
        <v>21.657271360531471</v>
      </c>
      <c r="M49" s="39">
        <v>12.151539215436529</v>
      </c>
      <c r="N49" s="40">
        <v>11.298740110450693</v>
      </c>
      <c r="O49" s="38" t="s">
        <v>88</v>
      </c>
      <c r="P49" s="39" t="s">
        <v>88</v>
      </c>
      <c r="Q49" s="39" t="s">
        <v>88</v>
      </c>
      <c r="R49" s="41" t="s">
        <v>88</v>
      </c>
      <c r="S49" s="42" t="s">
        <v>88</v>
      </c>
      <c r="T49" s="39" t="s">
        <v>88</v>
      </c>
      <c r="U49" s="39" t="s">
        <v>88</v>
      </c>
      <c r="V49" s="41" t="s">
        <v>88</v>
      </c>
      <c r="W49" s="38" t="s">
        <v>88</v>
      </c>
      <c r="X49" s="39" t="s">
        <v>88</v>
      </c>
      <c r="Y49" s="39" t="s">
        <v>88</v>
      </c>
      <c r="Z49" s="40" t="s">
        <v>88</v>
      </c>
      <c r="AA49" s="48" t="s">
        <v>89</v>
      </c>
      <c r="AB49" s="39">
        <v>133</v>
      </c>
      <c r="AC49" s="44" t="s">
        <v>90</v>
      </c>
      <c r="AD49" s="46" t="s">
        <v>121</v>
      </c>
      <c r="AE49" s="34" t="s">
        <v>122</v>
      </c>
    </row>
    <row r="50" spans="1:31" ht="41.4" x14ac:dyDescent="0.25">
      <c r="A50" s="33" t="s">
        <v>324</v>
      </c>
      <c r="B50" s="34" t="s">
        <v>325</v>
      </c>
      <c r="C50" s="35" t="s">
        <v>326</v>
      </c>
      <c r="D50" s="35" t="s">
        <v>102</v>
      </c>
      <c r="E50" s="35" t="s">
        <v>103</v>
      </c>
      <c r="F50" s="34" t="s">
        <v>104</v>
      </c>
      <c r="G50" s="34" t="s">
        <v>327</v>
      </c>
      <c r="H50" s="36">
        <v>28.1</v>
      </c>
      <c r="I50" s="35">
        <v>23.1</v>
      </c>
      <c r="J50" s="37">
        <v>12.9</v>
      </c>
      <c r="K50" s="38">
        <v>3.8066179326562475</v>
      </c>
      <c r="L50" s="39">
        <v>35.142008592474873</v>
      </c>
      <c r="M50" s="39">
        <v>17.112456889698496</v>
      </c>
      <c r="N50" s="40">
        <v>16.151466390907334</v>
      </c>
      <c r="O50" s="38" t="s">
        <v>88</v>
      </c>
      <c r="P50" s="39" t="s">
        <v>88</v>
      </c>
      <c r="Q50" s="39" t="s">
        <v>88</v>
      </c>
      <c r="R50" s="41" t="s">
        <v>88</v>
      </c>
      <c r="S50" s="42" t="s">
        <v>88</v>
      </c>
      <c r="T50" s="39" t="s">
        <v>88</v>
      </c>
      <c r="U50" s="39" t="s">
        <v>88</v>
      </c>
      <c r="V50" s="41" t="s">
        <v>88</v>
      </c>
      <c r="W50" s="38" t="s">
        <v>88</v>
      </c>
      <c r="X50" s="39" t="s">
        <v>88</v>
      </c>
      <c r="Y50" s="39" t="s">
        <v>88</v>
      </c>
      <c r="Z50" s="40" t="s">
        <v>88</v>
      </c>
      <c r="AA50" s="48" t="s">
        <v>89</v>
      </c>
      <c r="AB50" s="39">
        <v>400</v>
      </c>
      <c r="AC50" s="44" t="s">
        <v>90</v>
      </c>
      <c r="AD50" s="46" t="s">
        <v>106</v>
      </c>
      <c r="AE50" s="34" t="s">
        <v>107</v>
      </c>
    </row>
    <row r="51" spans="1:31" ht="41.4" x14ac:dyDescent="0.25">
      <c r="A51" s="33" t="s">
        <v>328</v>
      </c>
      <c r="B51" s="34" t="s">
        <v>329</v>
      </c>
      <c r="C51" s="35" t="s">
        <v>330</v>
      </c>
      <c r="D51" s="35" t="s">
        <v>126</v>
      </c>
      <c r="E51" s="35" t="s">
        <v>103</v>
      </c>
      <c r="F51" s="34" t="s">
        <v>185</v>
      </c>
      <c r="G51" s="34" t="s">
        <v>331</v>
      </c>
      <c r="H51" s="36">
        <v>28.1</v>
      </c>
      <c r="I51" s="35">
        <v>23.1</v>
      </c>
      <c r="J51" s="37">
        <v>12.9</v>
      </c>
      <c r="K51" s="38">
        <v>1.6926724477377588</v>
      </c>
      <c r="L51" s="39">
        <v>14.277948560831868</v>
      </c>
      <c r="M51" s="39">
        <v>6.983257308847322</v>
      </c>
      <c r="N51" s="40">
        <v>6.6516480401721756</v>
      </c>
      <c r="O51" s="38" t="s">
        <v>88</v>
      </c>
      <c r="P51" s="39" t="s">
        <v>88</v>
      </c>
      <c r="Q51" s="39" t="s">
        <v>88</v>
      </c>
      <c r="R51" s="41" t="s">
        <v>88</v>
      </c>
      <c r="S51" s="42" t="s">
        <v>88</v>
      </c>
      <c r="T51" s="39" t="s">
        <v>88</v>
      </c>
      <c r="U51" s="39" t="s">
        <v>88</v>
      </c>
      <c r="V51" s="41" t="s">
        <v>88</v>
      </c>
      <c r="W51" s="38" t="s">
        <v>88</v>
      </c>
      <c r="X51" s="39" t="s">
        <v>88</v>
      </c>
      <c r="Y51" s="39" t="s">
        <v>88</v>
      </c>
      <c r="Z51" s="40" t="s">
        <v>88</v>
      </c>
      <c r="AA51" s="36" t="s">
        <v>89</v>
      </c>
      <c r="AB51" s="43">
        <v>175</v>
      </c>
      <c r="AC51" s="44" t="s">
        <v>90</v>
      </c>
      <c r="AD51" s="46" t="s">
        <v>332</v>
      </c>
      <c r="AE51" s="34" t="s">
        <v>300</v>
      </c>
    </row>
    <row r="52" spans="1:31" ht="41.4" x14ac:dyDescent="0.25">
      <c r="A52" s="36" t="s">
        <v>333</v>
      </c>
      <c r="B52" s="34" t="s">
        <v>334</v>
      </c>
      <c r="C52" s="35" t="s">
        <v>335</v>
      </c>
      <c r="D52" s="35" t="s">
        <v>336</v>
      </c>
      <c r="E52" s="35" t="s">
        <v>85</v>
      </c>
      <c r="F52" s="34" t="s">
        <v>86</v>
      </c>
      <c r="G52" s="34" t="s">
        <v>337</v>
      </c>
      <c r="H52" s="36">
        <v>28.1</v>
      </c>
      <c r="I52" s="35">
        <v>23.1</v>
      </c>
      <c r="J52" s="37">
        <v>12.9</v>
      </c>
      <c r="K52" s="38">
        <v>1.4567954905249472</v>
      </c>
      <c r="L52" s="39">
        <v>4.0204450525398414</v>
      </c>
      <c r="M52" s="39">
        <v>3.3767915610505725</v>
      </c>
      <c r="N52" s="40">
        <v>4.7687769740573103</v>
      </c>
      <c r="O52" s="38">
        <v>1.4567954905249472</v>
      </c>
      <c r="P52" s="39">
        <v>4.1456160708194298</v>
      </c>
      <c r="Q52" s="39">
        <v>3.438503026358974</v>
      </c>
      <c r="R52" s="41">
        <v>5.1420317963254245</v>
      </c>
      <c r="S52" s="42" t="s">
        <v>88</v>
      </c>
      <c r="T52" s="39" t="s">
        <v>88</v>
      </c>
      <c r="U52" s="39" t="s">
        <v>88</v>
      </c>
      <c r="V52" s="41" t="s">
        <v>88</v>
      </c>
      <c r="W52" s="38" t="s">
        <v>88</v>
      </c>
      <c r="X52" s="39" t="s">
        <v>88</v>
      </c>
      <c r="Y52" s="39" t="s">
        <v>88</v>
      </c>
      <c r="Z52" s="40" t="s">
        <v>88</v>
      </c>
      <c r="AA52" s="36" t="s">
        <v>89</v>
      </c>
      <c r="AB52" s="43">
        <v>55.5</v>
      </c>
      <c r="AC52" s="44" t="s">
        <v>90</v>
      </c>
      <c r="AD52" s="46" t="s">
        <v>91</v>
      </c>
      <c r="AE52" s="34" t="s">
        <v>88</v>
      </c>
    </row>
    <row r="53" spans="1:31" ht="41.4" x14ac:dyDescent="0.25">
      <c r="A53" s="33" t="s">
        <v>338</v>
      </c>
      <c r="B53" s="34" t="s">
        <v>339</v>
      </c>
      <c r="C53" s="35" t="s">
        <v>88</v>
      </c>
      <c r="D53" s="35" t="s">
        <v>102</v>
      </c>
      <c r="E53" s="35" t="s">
        <v>103</v>
      </c>
      <c r="F53" s="34" t="s">
        <v>185</v>
      </c>
      <c r="G53" s="34" t="s">
        <v>308</v>
      </c>
      <c r="H53" s="36">
        <v>28.1</v>
      </c>
      <c r="I53" s="35">
        <v>23.1</v>
      </c>
      <c r="J53" s="37">
        <v>12.9</v>
      </c>
      <c r="K53" s="38">
        <v>1.8782945449104178</v>
      </c>
      <c r="L53" s="39">
        <v>22.267832491346397</v>
      </c>
      <c r="M53" s="39">
        <v>13.150639050143495</v>
      </c>
      <c r="N53" s="40">
        <v>12.295461979581756</v>
      </c>
      <c r="O53" s="38">
        <v>1.8782945449104178</v>
      </c>
      <c r="P53" s="39">
        <v>23.463647230497703</v>
      </c>
      <c r="Q53" s="39">
        <v>14.309856978091114</v>
      </c>
      <c r="R53" s="41">
        <v>13.411454951435781</v>
      </c>
      <c r="S53" s="42" t="s">
        <v>88</v>
      </c>
      <c r="T53" s="39" t="s">
        <v>88</v>
      </c>
      <c r="U53" s="39" t="s">
        <v>88</v>
      </c>
      <c r="V53" s="41" t="s">
        <v>88</v>
      </c>
      <c r="W53" s="38" t="s">
        <v>88</v>
      </c>
      <c r="X53" s="39" t="s">
        <v>88</v>
      </c>
      <c r="Y53" s="39" t="s">
        <v>88</v>
      </c>
      <c r="Z53" s="40" t="s">
        <v>88</v>
      </c>
      <c r="AA53" s="36" t="s">
        <v>89</v>
      </c>
      <c r="AB53" s="43">
        <v>175</v>
      </c>
      <c r="AC53" s="44" t="s">
        <v>90</v>
      </c>
      <c r="AD53" s="46" t="s">
        <v>228</v>
      </c>
      <c r="AE53" s="34" t="s">
        <v>229</v>
      </c>
    </row>
    <row r="54" spans="1:31" ht="51.6" x14ac:dyDescent="0.25">
      <c r="A54" s="33" t="s">
        <v>340</v>
      </c>
      <c r="B54" s="34" t="s">
        <v>341</v>
      </c>
      <c r="C54" s="47" t="s">
        <v>342</v>
      </c>
      <c r="D54" s="35" t="s">
        <v>343</v>
      </c>
      <c r="E54" s="35" t="s">
        <v>85</v>
      </c>
      <c r="F54" s="34" t="s">
        <v>191</v>
      </c>
      <c r="G54" s="34" t="s">
        <v>88</v>
      </c>
      <c r="H54" s="36">
        <v>28.1</v>
      </c>
      <c r="I54" s="35">
        <v>23.1</v>
      </c>
      <c r="J54" s="37">
        <v>12.9</v>
      </c>
      <c r="K54" s="38">
        <v>1.3609005845131168</v>
      </c>
      <c r="L54" s="39">
        <v>5.3156324937968131</v>
      </c>
      <c r="M54" s="39">
        <v>4.2916269434371692</v>
      </c>
      <c r="N54" s="40">
        <v>7.0503272513618596</v>
      </c>
      <c r="O54" s="38">
        <v>1.7780502480656422</v>
      </c>
      <c r="P54" s="39">
        <v>6.2700391042800536</v>
      </c>
      <c r="Q54" s="39">
        <v>4.6907715960142893</v>
      </c>
      <c r="R54" s="41">
        <v>8.2874365175650002</v>
      </c>
      <c r="S54" s="42">
        <v>1.3609005845131168</v>
      </c>
      <c r="T54" s="39">
        <v>7.5226134736911865</v>
      </c>
      <c r="U54" s="39">
        <v>5.4055667127482643</v>
      </c>
      <c r="V54" s="41">
        <v>10.01282566735653</v>
      </c>
      <c r="W54" s="38">
        <v>1.7780502480656422</v>
      </c>
      <c r="X54" s="39">
        <v>8.3320722483734695</v>
      </c>
      <c r="Y54" s="39">
        <v>6.2036156417458654</v>
      </c>
      <c r="Z54" s="40">
        <v>11.347012310404324</v>
      </c>
      <c r="AA54" s="36" t="s">
        <v>89</v>
      </c>
      <c r="AB54" s="43">
        <v>155</v>
      </c>
      <c r="AC54" s="44" t="s">
        <v>90</v>
      </c>
      <c r="AD54" s="46" t="s">
        <v>344</v>
      </c>
      <c r="AE54" s="34" t="s">
        <v>88</v>
      </c>
    </row>
    <row r="55" spans="1:31" ht="41.4" x14ac:dyDescent="0.25">
      <c r="A55" s="33" t="s">
        <v>345</v>
      </c>
      <c r="B55" s="34" t="s">
        <v>346</v>
      </c>
      <c r="C55" s="35" t="s">
        <v>347</v>
      </c>
      <c r="D55" s="35" t="s">
        <v>286</v>
      </c>
      <c r="E55" s="35" t="s">
        <v>85</v>
      </c>
      <c r="F55" s="34" t="s">
        <v>86</v>
      </c>
      <c r="G55" s="34" t="s">
        <v>348</v>
      </c>
      <c r="H55" s="36">
        <v>28.1</v>
      </c>
      <c r="I55" s="35">
        <v>23.1</v>
      </c>
      <c r="J55" s="37">
        <v>12.9</v>
      </c>
      <c r="K55" s="38">
        <v>1.4567954905249472</v>
      </c>
      <c r="L55" s="39">
        <v>4.0204450525398414</v>
      </c>
      <c r="M55" s="39">
        <v>3.3767915610505725</v>
      </c>
      <c r="N55" s="40">
        <v>4.7687769740573103</v>
      </c>
      <c r="O55" s="38">
        <v>1.4567954905249472</v>
      </c>
      <c r="P55" s="39">
        <v>4.1456160708194298</v>
      </c>
      <c r="Q55" s="39">
        <v>3.438503026358974</v>
      </c>
      <c r="R55" s="41">
        <v>5.1420317963254245</v>
      </c>
      <c r="S55" s="42" t="s">
        <v>88</v>
      </c>
      <c r="T55" s="39" t="s">
        <v>88</v>
      </c>
      <c r="U55" s="39" t="s">
        <v>88</v>
      </c>
      <c r="V55" s="41" t="s">
        <v>88</v>
      </c>
      <c r="W55" s="38" t="s">
        <v>88</v>
      </c>
      <c r="X55" s="39" t="s">
        <v>88</v>
      </c>
      <c r="Y55" s="39" t="s">
        <v>88</v>
      </c>
      <c r="Z55" s="40" t="s">
        <v>88</v>
      </c>
      <c r="AA55" s="36" t="s">
        <v>89</v>
      </c>
      <c r="AB55" s="43">
        <v>55.5</v>
      </c>
      <c r="AC55" s="44" t="s">
        <v>90</v>
      </c>
      <c r="AD55" s="46" t="s">
        <v>91</v>
      </c>
      <c r="AE55" s="34" t="s">
        <v>88</v>
      </c>
    </row>
    <row r="56" spans="1:31" ht="41.4" x14ac:dyDescent="0.25">
      <c r="A56" s="33" t="s">
        <v>345</v>
      </c>
      <c r="B56" s="34" t="s">
        <v>346</v>
      </c>
      <c r="C56" s="35" t="s">
        <v>349</v>
      </c>
      <c r="D56" s="35" t="s">
        <v>286</v>
      </c>
      <c r="E56" s="35" t="s">
        <v>85</v>
      </c>
      <c r="F56" s="34" t="s">
        <v>86</v>
      </c>
      <c r="G56" s="34" t="s">
        <v>348</v>
      </c>
      <c r="H56" s="36">
        <v>28.1</v>
      </c>
      <c r="I56" s="35">
        <v>23.1</v>
      </c>
      <c r="J56" s="37">
        <v>12.9</v>
      </c>
      <c r="K56" s="38">
        <v>1.4567954905249472</v>
      </c>
      <c r="L56" s="39">
        <v>4.0204450525398414</v>
      </c>
      <c r="M56" s="39">
        <v>3.3767915610505725</v>
      </c>
      <c r="N56" s="40">
        <v>4.7687769740573103</v>
      </c>
      <c r="O56" s="38">
        <v>1.4567954905249472</v>
      </c>
      <c r="P56" s="39">
        <v>4.1456160708194298</v>
      </c>
      <c r="Q56" s="39">
        <v>3.438503026358974</v>
      </c>
      <c r="R56" s="41">
        <v>5.1420317963254245</v>
      </c>
      <c r="S56" s="42" t="s">
        <v>88</v>
      </c>
      <c r="T56" s="39" t="s">
        <v>88</v>
      </c>
      <c r="U56" s="39" t="s">
        <v>88</v>
      </c>
      <c r="V56" s="41" t="s">
        <v>88</v>
      </c>
      <c r="W56" s="38" t="s">
        <v>88</v>
      </c>
      <c r="X56" s="39" t="s">
        <v>88</v>
      </c>
      <c r="Y56" s="39" t="s">
        <v>88</v>
      </c>
      <c r="Z56" s="40" t="s">
        <v>88</v>
      </c>
      <c r="AA56" s="36" t="s">
        <v>89</v>
      </c>
      <c r="AB56" s="43">
        <v>55.5</v>
      </c>
      <c r="AC56" s="44" t="s">
        <v>90</v>
      </c>
      <c r="AD56" s="46" t="s">
        <v>91</v>
      </c>
      <c r="AE56" s="34" t="s">
        <v>88</v>
      </c>
    </row>
    <row r="57" spans="1:31" ht="41.4" x14ac:dyDescent="0.25">
      <c r="A57" s="33" t="s">
        <v>350</v>
      </c>
      <c r="B57" s="34" t="s">
        <v>351</v>
      </c>
      <c r="C57" s="35" t="s">
        <v>352</v>
      </c>
      <c r="D57" s="35" t="s">
        <v>95</v>
      </c>
      <c r="E57" s="35" t="s">
        <v>85</v>
      </c>
      <c r="F57" s="34" t="s">
        <v>86</v>
      </c>
      <c r="G57" s="34" t="s">
        <v>353</v>
      </c>
      <c r="H57" s="36">
        <v>28.1</v>
      </c>
      <c r="I57" s="35">
        <v>23.1</v>
      </c>
      <c r="J57" s="37">
        <v>12.9</v>
      </c>
      <c r="K57" s="38">
        <v>1.4567954905249472</v>
      </c>
      <c r="L57" s="39">
        <v>4.0204450525398414</v>
      </c>
      <c r="M57" s="39">
        <v>3.3767915610505725</v>
      </c>
      <c r="N57" s="40">
        <v>4.7687769740573103</v>
      </c>
      <c r="O57" s="38">
        <v>1.4567954905249472</v>
      </c>
      <c r="P57" s="39">
        <v>4.1456160708194298</v>
      </c>
      <c r="Q57" s="39">
        <v>3.438503026358974</v>
      </c>
      <c r="R57" s="41">
        <v>5.1420317963254245</v>
      </c>
      <c r="S57" s="42" t="s">
        <v>88</v>
      </c>
      <c r="T57" s="39" t="s">
        <v>88</v>
      </c>
      <c r="U57" s="39" t="s">
        <v>88</v>
      </c>
      <c r="V57" s="41" t="s">
        <v>88</v>
      </c>
      <c r="W57" s="38" t="s">
        <v>88</v>
      </c>
      <c r="X57" s="39" t="s">
        <v>88</v>
      </c>
      <c r="Y57" s="39" t="s">
        <v>88</v>
      </c>
      <c r="Z57" s="40" t="s">
        <v>88</v>
      </c>
      <c r="AA57" s="36" t="s">
        <v>89</v>
      </c>
      <c r="AB57" s="43">
        <v>55.5</v>
      </c>
      <c r="AC57" s="44" t="s">
        <v>90</v>
      </c>
      <c r="AD57" s="46" t="s">
        <v>91</v>
      </c>
      <c r="AE57" s="34" t="s">
        <v>88</v>
      </c>
    </row>
    <row r="58" spans="1:31" ht="61.8" x14ac:dyDescent="0.25">
      <c r="A58" s="33" t="s">
        <v>354</v>
      </c>
      <c r="B58" s="34" t="s">
        <v>355</v>
      </c>
      <c r="C58" s="34" t="s">
        <v>356</v>
      </c>
      <c r="D58" s="34" t="s">
        <v>95</v>
      </c>
      <c r="E58" s="34" t="s">
        <v>85</v>
      </c>
      <c r="F58" s="34" t="s">
        <v>357</v>
      </c>
      <c r="G58" s="34" t="s">
        <v>355</v>
      </c>
      <c r="H58" s="36">
        <v>28.1</v>
      </c>
      <c r="I58" s="35">
        <v>23.1</v>
      </c>
      <c r="J58" s="37">
        <v>12.9</v>
      </c>
      <c r="K58" s="38">
        <v>1.5867954905249473</v>
      </c>
      <c r="L58" s="39">
        <v>4.8272446900964017</v>
      </c>
      <c r="M58" s="39">
        <v>5.6047480946572321</v>
      </c>
      <c r="N58" s="40">
        <v>10.15778210726533</v>
      </c>
      <c r="O58" s="38">
        <v>1.5867954905249473</v>
      </c>
      <c r="P58" s="39">
        <v>5.2593286439658611</v>
      </c>
      <c r="Q58" s="39">
        <v>6.3861606257280519</v>
      </c>
      <c r="R58" s="41">
        <v>12.169511593364213</v>
      </c>
      <c r="S58" s="42"/>
      <c r="T58" s="39"/>
      <c r="U58" s="39"/>
      <c r="V58" s="41"/>
      <c r="W58" s="38"/>
      <c r="X58" s="39"/>
      <c r="Y58" s="39"/>
      <c r="Z58" s="40"/>
      <c r="AA58" s="36" t="s">
        <v>89</v>
      </c>
      <c r="AB58" s="45">
        <v>79.3</v>
      </c>
      <c r="AC58" s="44" t="s">
        <v>90</v>
      </c>
      <c r="AD58" s="46" t="s">
        <v>358</v>
      </c>
      <c r="AE58" s="34" t="s">
        <v>359</v>
      </c>
    </row>
    <row r="59" spans="1:31" ht="51.6" x14ac:dyDescent="0.25">
      <c r="A59" s="33" t="s">
        <v>354</v>
      </c>
      <c r="B59" s="34" t="s">
        <v>360</v>
      </c>
      <c r="C59" s="34" t="s">
        <v>361</v>
      </c>
      <c r="D59" s="34" t="s">
        <v>95</v>
      </c>
      <c r="E59" s="34" t="s">
        <v>85</v>
      </c>
      <c r="F59" s="34" t="s">
        <v>357</v>
      </c>
      <c r="G59" s="34" t="s">
        <v>360</v>
      </c>
      <c r="H59" s="36">
        <v>28.1</v>
      </c>
      <c r="I59" s="35">
        <v>23.1</v>
      </c>
      <c r="J59" s="37">
        <v>12.9</v>
      </c>
      <c r="K59" s="38">
        <v>1.5867954905249473</v>
      </c>
      <c r="L59" s="39">
        <v>4.8342637511703943</v>
      </c>
      <c r="M59" s="39">
        <v>5.617714871957479</v>
      </c>
      <c r="N59" s="40">
        <v>10.192014249735017</v>
      </c>
      <c r="O59" s="38">
        <v>1.5867954905249473</v>
      </c>
      <c r="P59" s="39">
        <v>5.2675696168598272</v>
      </c>
      <c r="Q59" s="39">
        <v>6.397713495963564</v>
      </c>
      <c r="R59" s="41">
        <v>12.214501063002608</v>
      </c>
      <c r="S59" s="42"/>
      <c r="T59" s="39"/>
      <c r="U59" s="39"/>
      <c r="V59" s="41"/>
      <c r="W59" s="38"/>
      <c r="X59" s="39"/>
      <c r="Y59" s="39"/>
      <c r="Z59" s="40"/>
      <c r="AA59" s="36" t="s">
        <v>89</v>
      </c>
      <c r="AB59" s="45">
        <v>79.3</v>
      </c>
      <c r="AC59" s="44" t="s">
        <v>90</v>
      </c>
      <c r="AD59" s="46" t="s">
        <v>362</v>
      </c>
      <c r="AE59" s="34" t="s">
        <v>363</v>
      </c>
    </row>
    <row r="60" spans="1:31" ht="51.6" x14ac:dyDescent="0.25">
      <c r="A60" s="33" t="s">
        <v>354</v>
      </c>
      <c r="B60" s="34" t="s">
        <v>364</v>
      </c>
      <c r="C60" s="34" t="s">
        <v>365</v>
      </c>
      <c r="D60" s="34" t="s">
        <v>95</v>
      </c>
      <c r="E60" s="34" t="s">
        <v>85</v>
      </c>
      <c r="F60" s="34" t="s">
        <v>357</v>
      </c>
      <c r="G60" s="34" t="s">
        <v>364</v>
      </c>
      <c r="H60" s="36">
        <v>28.1</v>
      </c>
      <c r="I60" s="35">
        <v>23.1</v>
      </c>
      <c r="J60" s="37">
        <v>12.9</v>
      </c>
      <c r="K60" s="38">
        <v>1.5867954905249473</v>
      </c>
      <c r="L60" s="39">
        <v>4.8272446900964017</v>
      </c>
      <c r="M60" s="39">
        <v>5.6047480946572321</v>
      </c>
      <c r="N60" s="40">
        <v>10.15778210726533</v>
      </c>
      <c r="O60" s="38">
        <v>1.5867954905249473</v>
      </c>
      <c r="P60" s="39">
        <v>5.2353833732803965</v>
      </c>
      <c r="Q60" s="39">
        <v>6.3525317423018119</v>
      </c>
      <c r="R60" s="41">
        <v>12.058567244822228</v>
      </c>
      <c r="S60" s="42"/>
      <c r="T60" s="39"/>
      <c r="U60" s="39"/>
      <c r="V60" s="41"/>
      <c r="W60" s="38"/>
      <c r="X60" s="39"/>
      <c r="Y60" s="39"/>
      <c r="Z60" s="40"/>
      <c r="AA60" s="36" t="s">
        <v>89</v>
      </c>
      <c r="AB60" s="45">
        <v>79.3</v>
      </c>
      <c r="AC60" s="44" t="s">
        <v>90</v>
      </c>
      <c r="AD60" s="46" t="s">
        <v>366</v>
      </c>
      <c r="AE60" s="34" t="s">
        <v>367</v>
      </c>
    </row>
    <row r="61" spans="1:31" ht="41.4" x14ac:dyDescent="0.25">
      <c r="A61" s="33" t="s">
        <v>21</v>
      </c>
      <c r="B61" s="34" t="s">
        <v>22</v>
      </c>
      <c r="C61" s="35" t="s">
        <v>368</v>
      </c>
      <c r="D61" s="35" t="s">
        <v>126</v>
      </c>
      <c r="E61" s="35" t="s">
        <v>103</v>
      </c>
      <c r="F61" s="34" t="s">
        <v>185</v>
      </c>
      <c r="G61" s="34" t="s">
        <v>369</v>
      </c>
      <c r="H61" s="36">
        <v>28.1</v>
      </c>
      <c r="I61" s="35">
        <v>23.1</v>
      </c>
      <c r="J61" s="37">
        <v>12.9</v>
      </c>
      <c r="K61" s="38">
        <v>1.6926724477377588</v>
      </c>
      <c r="L61" s="39">
        <v>14.539794186023398</v>
      </c>
      <c r="M61" s="39">
        <v>7.0901444989492228</v>
      </c>
      <c r="N61" s="40">
        <v>6.7605775426175567</v>
      </c>
      <c r="O61" s="38" t="s">
        <v>88</v>
      </c>
      <c r="P61" s="39" t="s">
        <v>88</v>
      </c>
      <c r="Q61" s="39" t="s">
        <v>88</v>
      </c>
      <c r="R61" s="41" t="s">
        <v>88</v>
      </c>
      <c r="S61" s="42" t="s">
        <v>88</v>
      </c>
      <c r="T61" s="39" t="s">
        <v>88</v>
      </c>
      <c r="U61" s="39" t="s">
        <v>88</v>
      </c>
      <c r="V61" s="41" t="s">
        <v>88</v>
      </c>
      <c r="W61" s="38" t="s">
        <v>88</v>
      </c>
      <c r="X61" s="39" t="s">
        <v>88</v>
      </c>
      <c r="Y61" s="39" t="s">
        <v>88</v>
      </c>
      <c r="Z61" s="40" t="s">
        <v>88</v>
      </c>
      <c r="AA61" s="36" t="s">
        <v>89</v>
      </c>
      <c r="AB61" s="43">
        <v>175</v>
      </c>
      <c r="AC61" s="44" t="s">
        <v>90</v>
      </c>
      <c r="AD61" s="46" t="s">
        <v>370</v>
      </c>
      <c r="AE61" s="34" t="s">
        <v>300</v>
      </c>
    </row>
    <row r="62" spans="1:31" ht="41.4" x14ac:dyDescent="0.25">
      <c r="A62" s="33" t="s">
        <v>371</v>
      </c>
      <c r="B62" s="34" t="s">
        <v>372</v>
      </c>
      <c r="C62" s="35" t="s">
        <v>373</v>
      </c>
      <c r="D62" s="35" t="s">
        <v>374</v>
      </c>
      <c r="E62" s="35" t="s">
        <v>85</v>
      </c>
      <c r="F62" s="34" t="s">
        <v>86</v>
      </c>
      <c r="G62" s="34" t="s">
        <v>375</v>
      </c>
      <c r="H62" s="36">
        <v>28.1</v>
      </c>
      <c r="I62" s="35">
        <v>23.1</v>
      </c>
      <c r="J62" s="37">
        <v>12.9</v>
      </c>
      <c r="K62" s="38">
        <v>1.4567954905249472</v>
      </c>
      <c r="L62" s="39">
        <v>4.0204450525398414</v>
      </c>
      <c r="M62" s="39">
        <v>3.3767915610505725</v>
      </c>
      <c r="N62" s="40">
        <v>4.7687769740573103</v>
      </c>
      <c r="O62" s="38">
        <v>1.4567954905249472</v>
      </c>
      <c r="P62" s="39">
        <v>4.1456160708194298</v>
      </c>
      <c r="Q62" s="39">
        <v>3.438503026358974</v>
      </c>
      <c r="R62" s="41">
        <v>5.1420317963254245</v>
      </c>
      <c r="S62" s="42" t="s">
        <v>88</v>
      </c>
      <c r="T62" s="39" t="s">
        <v>88</v>
      </c>
      <c r="U62" s="39" t="s">
        <v>88</v>
      </c>
      <c r="V62" s="41" t="s">
        <v>88</v>
      </c>
      <c r="W62" s="38" t="s">
        <v>88</v>
      </c>
      <c r="X62" s="39" t="s">
        <v>88</v>
      </c>
      <c r="Y62" s="39" t="s">
        <v>88</v>
      </c>
      <c r="Z62" s="40" t="s">
        <v>88</v>
      </c>
      <c r="AA62" s="36" t="s">
        <v>89</v>
      </c>
      <c r="AB62" s="43">
        <v>55.5</v>
      </c>
      <c r="AC62" s="44" t="s">
        <v>90</v>
      </c>
      <c r="AD62" s="46" t="s">
        <v>91</v>
      </c>
      <c r="AE62" s="34" t="s">
        <v>88</v>
      </c>
    </row>
    <row r="63" spans="1:31" ht="41.4" x14ac:dyDescent="0.25">
      <c r="A63" s="33" t="s">
        <v>376</v>
      </c>
      <c r="B63" s="34" t="s">
        <v>377</v>
      </c>
      <c r="C63" s="47" t="s">
        <v>378</v>
      </c>
      <c r="D63" s="35" t="s">
        <v>102</v>
      </c>
      <c r="E63" s="35" t="s">
        <v>85</v>
      </c>
      <c r="F63" s="34" t="s">
        <v>379</v>
      </c>
      <c r="G63" s="34" t="s">
        <v>313</v>
      </c>
      <c r="H63" s="36">
        <v>28.1</v>
      </c>
      <c r="I63" s="35">
        <v>23.1</v>
      </c>
      <c r="J63" s="37">
        <v>12.9</v>
      </c>
      <c r="K63" s="38">
        <v>0.98823491226995197</v>
      </c>
      <c r="L63" s="39">
        <v>3.5518844742848499</v>
      </c>
      <c r="M63" s="39">
        <v>4.1885005836658102</v>
      </c>
      <c r="N63" s="40">
        <v>7.7843166487912603</v>
      </c>
      <c r="O63" s="38">
        <v>1.2947698700068599</v>
      </c>
      <c r="P63" s="39">
        <v>4.0432637556095301</v>
      </c>
      <c r="Q63" s="39">
        <v>4.8199706115816703</v>
      </c>
      <c r="R63" s="41">
        <v>8.82407173132286</v>
      </c>
      <c r="S63" s="42"/>
      <c r="T63" s="39"/>
      <c r="U63" s="39"/>
      <c r="V63" s="41"/>
      <c r="W63" s="38"/>
      <c r="X63" s="39"/>
      <c r="Y63" s="39"/>
      <c r="Z63" s="40"/>
      <c r="AA63" s="36" t="s">
        <v>89</v>
      </c>
      <c r="AB63" s="45">
        <v>55.5</v>
      </c>
      <c r="AC63" s="44" t="s">
        <v>90</v>
      </c>
      <c r="AD63" s="46" t="s">
        <v>380</v>
      </c>
      <c r="AE63" s="34"/>
    </row>
    <row r="64" spans="1:31" ht="41.4" x14ac:dyDescent="0.25">
      <c r="A64" s="33" t="s">
        <v>381</v>
      </c>
      <c r="B64" s="34" t="s">
        <v>382</v>
      </c>
      <c r="C64" s="47" t="s">
        <v>383</v>
      </c>
      <c r="D64" s="35" t="s">
        <v>102</v>
      </c>
      <c r="E64" s="35" t="s">
        <v>85</v>
      </c>
      <c r="F64" s="34" t="s">
        <v>86</v>
      </c>
      <c r="G64" s="34" t="s">
        <v>313</v>
      </c>
      <c r="H64" s="36">
        <v>28.1</v>
      </c>
      <c r="I64" s="35">
        <v>23.1</v>
      </c>
      <c r="J64" s="37">
        <v>12.9</v>
      </c>
      <c r="K64" s="38">
        <v>1.4567954905249472</v>
      </c>
      <c r="L64" s="39">
        <v>4.0204450525398414</v>
      </c>
      <c r="M64" s="39">
        <v>3.3767915610505725</v>
      </c>
      <c r="N64" s="40">
        <v>4.7687769740573103</v>
      </c>
      <c r="O64" s="38">
        <v>1.4567954905249472</v>
      </c>
      <c r="P64" s="39">
        <v>4.1456160708194298</v>
      </c>
      <c r="Q64" s="39">
        <v>3.438503026358974</v>
      </c>
      <c r="R64" s="41">
        <v>5.1420317963254245</v>
      </c>
      <c r="S64" s="42" t="s">
        <v>88</v>
      </c>
      <c r="T64" s="39" t="s">
        <v>88</v>
      </c>
      <c r="U64" s="39" t="s">
        <v>88</v>
      </c>
      <c r="V64" s="41" t="s">
        <v>88</v>
      </c>
      <c r="W64" s="38" t="s">
        <v>88</v>
      </c>
      <c r="X64" s="39" t="s">
        <v>88</v>
      </c>
      <c r="Y64" s="39" t="s">
        <v>88</v>
      </c>
      <c r="Z64" s="40" t="s">
        <v>88</v>
      </c>
      <c r="AA64" s="36" t="s">
        <v>89</v>
      </c>
      <c r="AB64" s="45" t="s">
        <v>168</v>
      </c>
      <c r="AC64" s="44" t="s">
        <v>90</v>
      </c>
      <c r="AD64" s="46" t="s">
        <v>91</v>
      </c>
      <c r="AE64" s="34" t="s">
        <v>384</v>
      </c>
    </row>
    <row r="65" spans="1:31" ht="31.2" x14ac:dyDescent="0.25">
      <c r="A65" s="33" t="s">
        <v>385</v>
      </c>
      <c r="B65" s="34" t="s">
        <v>386</v>
      </c>
      <c r="C65" s="50"/>
      <c r="D65" s="35" t="s">
        <v>102</v>
      </c>
      <c r="E65" s="35"/>
      <c r="F65" s="34"/>
      <c r="G65" s="34"/>
      <c r="H65" s="36">
        <v>28.1</v>
      </c>
      <c r="I65" s="35">
        <v>23.1</v>
      </c>
      <c r="J65" s="37">
        <v>12.9</v>
      </c>
      <c r="K65" s="38"/>
      <c r="L65" s="39"/>
      <c r="M65" s="39"/>
      <c r="N65" s="40"/>
      <c r="O65" s="38"/>
      <c r="P65" s="39"/>
      <c r="Q65" s="39"/>
      <c r="R65" s="41"/>
      <c r="S65" s="42"/>
      <c r="T65" s="39"/>
      <c r="U65" s="39"/>
      <c r="V65" s="41"/>
      <c r="W65" s="38"/>
      <c r="X65" s="39"/>
      <c r="Y65" s="39"/>
      <c r="Z65" s="40"/>
      <c r="AA65" s="36"/>
      <c r="AB65" s="45"/>
      <c r="AC65" s="44" t="s">
        <v>90</v>
      </c>
      <c r="AD65" s="46" t="s">
        <v>176</v>
      </c>
      <c r="AE65" s="34" t="s">
        <v>387</v>
      </c>
    </row>
    <row r="66" spans="1:31" ht="41.4" x14ac:dyDescent="0.25">
      <c r="A66" s="33" t="s">
        <v>388</v>
      </c>
      <c r="B66" s="34" t="s">
        <v>389</v>
      </c>
      <c r="C66" s="47" t="s">
        <v>390</v>
      </c>
      <c r="D66" s="35" t="s">
        <v>374</v>
      </c>
      <c r="E66" s="35" t="s">
        <v>85</v>
      </c>
      <c r="F66" s="34" t="s">
        <v>391</v>
      </c>
      <c r="G66" s="34" t="s">
        <v>392</v>
      </c>
      <c r="H66" s="36">
        <v>28.1</v>
      </c>
      <c r="I66" s="35">
        <v>23.1</v>
      </c>
      <c r="J66" s="37">
        <v>12.9</v>
      </c>
      <c r="K66" s="38">
        <v>0.81002156088919486</v>
      </c>
      <c r="L66" s="39">
        <v>4.0116284397562927</v>
      </c>
      <c r="M66" s="39">
        <v>2.2777607240863729</v>
      </c>
      <c r="N66" s="40">
        <v>4.3327130277484613</v>
      </c>
      <c r="O66" s="38" t="s">
        <v>88</v>
      </c>
      <c r="P66" s="39" t="s">
        <v>88</v>
      </c>
      <c r="Q66" s="39" t="s">
        <v>88</v>
      </c>
      <c r="R66" s="41" t="s">
        <v>88</v>
      </c>
      <c r="S66" s="42" t="s">
        <v>88</v>
      </c>
      <c r="T66" s="39" t="s">
        <v>88</v>
      </c>
      <c r="U66" s="39" t="s">
        <v>88</v>
      </c>
      <c r="V66" s="41" t="s">
        <v>88</v>
      </c>
      <c r="W66" s="38" t="s">
        <v>88</v>
      </c>
      <c r="X66" s="39" t="s">
        <v>88</v>
      </c>
      <c r="Y66" s="39" t="s">
        <v>88</v>
      </c>
      <c r="Z66" s="40" t="s">
        <v>88</v>
      </c>
      <c r="AA66" s="36" t="s">
        <v>89</v>
      </c>
      <c r="AB66" s="45" t="s">
        <v>168</v>
      </c>
      <c r="AC66" s="44" t="s">
        <v>90</v>
      </c>
      <c r="AD66" s="46" t="s">
        <v>393</v>
      </c>
      <c r="AE66" s="34" t="s">
        <v>394</v>
      </c>
    </row>
    <row r="67" spans="1:31" ht="41.4" x14ac:dyDescent="0.25">
      <c r="A67" s="33" t="s">
        <v>395</v>
      </c>
      <c r="B67" s="34" t="s">
        <v>396</v>
      </c>
      <c r="C67" s="35" t="s">
        <v>397</v>
      </c>
      <c r="D67" s="35" t="s">
        <v>398</v>
      </c>
      <c r="E67" s="35" t="s">
        <v>103</v>
      </c>
      <c r="F67" s="34" t="s">
        <v>119</v>
      </c>
      <c r="G67" s="34" t="s">
        <v>399</v>
      </c>
      <c r="H67" s="36">
        <v>28.1</v>
      </c>
      <c r="I67" s="35">
        <v>23.1</v>
      </c>
      <c r="J67" s="37">
        <v>12.9</v>
      </c>
      <c r="K67" s="38">
        <v>1.6227995269576698</v>
      </c>
      <c r="L67" s="39">
        <v>21.657271360531471</v>
      </c>
      <c r="M67" s="39">
        <v>12.151539215436529</v>
      </c>
      <c r="N67" s="40">
        <v>11.298740110450693</v>
      </c>
      <c r="O67" s="38" t="s">
        <v>88</v>
      </c>
      <c r="P67" s="39" t="s">
        <v>88</v>
      </c>
      <c r="Q67" s="39" t="s">
        <v>88</v>
      </c>
      <c r="R67" s="41" t="s">
        <v>88</v>
      </c>
      <c r="S67" s="42" t="s">
        <v>88</v>
      </c>
      <c r="T67" s="39" t="s">
        <v>88</v>
      </c>
      <c r="U67" s="39" t="s">
        <v>88</v>
      </c>
      <c r="V67" s="41" t="s">
        <v>88</v>
      </c>
      <c r="W67" s="38" t="s">
        <v>88</v>
      </c>
      <c r="X67" s="39" t="s">
        <v>88</v>
      </c>
      <c r="Y67" s="39" t="s">
        <v>88</v>
      </c>
      <c r="Z67" s="40" t="s">
        <v>88</v>
      </c>
      <c r="AA67" s="36" t="s">
        <v>89</v>
      </c>
      <c r="AB67" s="43">
        <v>133</v>
      </c>
      <c r="AC67" s="44" t="s">
        <v>90</v>
      </c>
      <c r="AD67" s="46" t="s">
        <v>121</v>
      </c>
      <c r="AE67" s="34" t="s">
        <v>122</v>
      </c>
    </row>
    <row r="68" spans="1:31" ht="41.4" x14ac:dyDescent="0.25">
      <c r="A68" s="33" t="s">
        <v>58</v>
      </c>
      <c r="B68" s="34" t="s">
        <v>59</v>
      </c>
      <c r="C68" s="35" t="s">
        <v>400</v>
      </c>
      <c r="D68" s="35" t="s">
        <v>398</v>
      </c>
      <c r="E68" s="35" t="s">
        <v>103</v>
      </c>
      <c r="F68" s="34" t="s">
        <v>401</v>
      </c>
      <c r="G68" s="34" t="s">
        <v>402</v>
      </c>
      <c r="H68" s="36">
        <v>28.1</v>
      </c>
      <c r="I68" s="35">
        <v>23.1</v>
      </c>
      <c r="J68" s="37">
        <v>12.9</v>
      </c>
      <c r="K68" s="38">
        <v>3.8066179326562475</v>
      </c>
      <c r="L68" s="39">
        <v>35.142008592474873</v>
      </c>
      <c r="M68" s="39">
        <v>17.112456889698496</v>
      </c>
      <c r="N68" s="40">
        <v>16.151466390907334</v>
      </c>
      <c r="O68" s="38" t="s">
        <v>88</v>
      </c>
      <c r="P68" s="39" t="s">
        <v>88</v>
      </c>
      <c r="Q68" s="39" t="s">
        <v>88</v>
      </c>
      <c r="R68" s="41" t="s">
        <v>88</v>
      </c>
      <c r="S68" s="42">
        <v>3.8066179326562475</v>
      </c>
      <c r="T68" s="39">
        <v>41.975655395412325</v>
      </c>
      <c r="U68" s="39">
        <v>21.914815287275882</v>
      </c>
      <c r="V68" s="41">
        <v>20.280438952794896</v>
      </c>
      <c r="W68" s="38" t="s">
        <v>88</v>
      </c>
      <c r="X68" s="39" t="s">
        <v>88</v>
      </c>
      <c r="Y68" s="39" t="s">
        <v>88</v>
      </c>
      <c r="Z68" s="40" t="s">
        <v>88</v>
      </c>
      <c r="AA68" s="36" t="s">
        <v>89</v>
      </c>
      <c r="AB68" s="43">
        <v>400</v>
      </c>
      <c r="AC68" s="44" t="s">
        <v>90</v>
      </c>
      <c r="AD68" s="46" t="s">
        <v>403</v>
      </c>
      <c r="AE68" s="34" t="s">
        <v>300</v>
      </c>
    </row>
    <row r="69" spans="1:31" ht="41.4" x14ac:dyDescent="0.25">
      <c r="A69" s="33" t="s">
        <v>404</v>
      </c>
      <c r="B69" s="34" t="s">
        <v>405</v>
      </c>
      <c r="C69" s="35" t="s">
        <v>406</v>
      </c>
      <c r="D69" s="35" t="s">
        <v>398</v>
      </c>
      <c r="E69" s="35" t="s">
        <v>103</v>
      </c>
      <c r="F69" s="34" t="s">
        <v>401</v>
      </c>
      <c r="G69" s="34" t="s">
        <v>407</v>
      </c>
      <c r="H69" s="36">
        <v>28.1</v>
      </c>
      <c r="I69" s="35">
        <v>23.1</v>
      </c>
      <c r="J69" s="37">
        <v>12.9</v>
      </c>
      <c r="K69" s="38">
        <v>3.8066179326562475</v>
      </c>
      <c r="L69" s="39">
        <v>46.179760829408067</v>
      </c>
      <c r="M69" s="39">
        <v>21.922315440499531</v>
      </c>
      <c r="N69" s="40">
        <v>21.065805791103127</v>
      </c>
      <c r="O69" s="38" t="s">
        <v>88</v>
      </c>
      <c r="P69" s="39" t="s">
        <v>88</v>
      </c>
      <c r="Q69" s="39" t="s">
        <v>88</v>
      </c>
      <c r="R69" s="41" t="s">
        <v>88</v>
      </c>
      <c r="S69" s="42">
        <v>3.8066179326562475</v>
      </c>
      <c r="T69" s="39" t="s">
        <v>408</v>
      </c>
      <c r="U69" s="39">
        <v>35.812267784440266</v>
      </c>
      <c r="V69" s="41">
        <v>31.871771037050994</v>
      </c>
      <c r="W69" s="38" t="s">
        <v>88</v>
      </c>
      <c r="X69" s="39" t="s">
        <v>88</v>
      </c>
      <c r="Y69" s="39" t="s">
        <v>88</v>
      </c>
      <c r="Z69" s="40" t="s">
        <v>88</v>
      </c>
      <c r="AA69" s="36" t="s">
        <v>89</v>
      </c>
      <c r="AB69" s="43">
        <v>400</v>
      </c>
      <c r="AC69" s="44" t="s">
        <v>90</v>
      </c>
      <c r="AD69" s="46" t="s">
        <v>409</v>
      </c>
      <c r="AE69" s="34" t="s">
        <v>300</v>
      </c>
    </row>
    <row r="70" spans="1:31" ht="41.4" x14ac:dyDescent="0.25">
      <c r="A70" s="33" t="s">
        <v>410</v>
      </c>
      <c r="B70" s="34" t="s">
        <v>411</v>
      </c>
      <c r="C70" s="35" t="s">
        <v>412</v>
      </c>
      <c r="D70" s="35" t="s">
        <v>374</v>
      </c>
      <c r="E70" s="35" t="s">
        <v>85</v>
      </c>
      <c r="F70" s="34" t="s">
        <v>86</v>
      </c>
      <c r="G70" s="34" t="s">
        <v>413</v>
      </c>
      <c r="H70" s="36">
        <v>28.1</v>
      </c>
      <c r="I70" s="35">
        <v>23.1</v>
      </c>
      <c r="J70" s="37">
        <v>12.9</v>
      </c>
      <c r="K70" s="38">
        <v>1.4567954905249472</v>
      </c>
      <c r="L70" s="39">
        <v>4.0204450525398414</v>
      </c>
      <c r="M70" s="39">
        <v>3.3767915610505725</v>
      </c>
      <c r="N70" s="40">
        <v>4.7687769740573103</v>
      </c>
      <c r="O70" s="38">
        <v>1.4567954905249472</v>
      </c>
      <c r="P70" s="39">
        <v>4.1456160708194298</v>
      </c>
      <c r="Q70" s="39">
        <v>3.438503026358974</v>
      </c>
      <c r="R70" s="41">
        <v>5.1420317963254245</v>
      </c>
      <c r="S70" s="42" t="s">
        <v>88</v>
      </c>
      <c r="T70" s="39" t="s">
        <v>88</v>
      </c>
      <c r="U70" s="39" t="s">
        <v>88</v>
      </c>
      <c r="V70" s="41" t="s">
        <v>88</v>
      </c>
      <c r="W70" s="38" t="s">
        <v>88</v>
      </c>
      <c r="X70" s="39" t="s">
        <v>88</v>
      </c>
      <c r="Y70" s="39" t="s">
        <v>88</v>
      </c>
      <c r="Z70" s="40" t="s">
        <v>88</v>
      </c>
      <c r="AA70" s="36" t="s">
        <v>89</v>
      </c>
      <c r="AB70" s="43">
        <v>55.5</v>
      </c>
      <c r="AC70" s="44" t="s">
        <v>90</v>
      </c>
      <c r="AD70" s="46" t="s">
        <v>91</v>
      </c>
      <c r="AE70" s="34" t="s">
        <v>88</v>
      </c>
    </row>
    <row r="71" spans="1:31" ht="51.6" x14ac:dyDescent="0.25">
      <c r="A71" s="33" t="s">
        <v>47</v>
      </c>
      <c r="B71" s="34" t="s">
        <v>414</v>
      </c>
      <c r="C71" s="47" t="s">
        <v>415</v>
      </c>
      <c r="D71" s="35" t="s">
        <v>416</v>
      </c>
      <c r="E71" s="35" t="s">
        <v>85</v>
      </c>
      <c r="F71" s="34" t="s">
        <v>233</v>
      </c>
      <c r="G71" s="34" t="s">
        <v>234</v>
      </c>
      <c r="H71" s="36">
        <v>28.1</v>
      </c>
      <c r="I71" s="35">
        <v>23.1</v>
      </c>
      <c r="J71" s="37">
        <v>12.9</v>
      </c>
      <c r="K71" s="38">
        <v>0.88333016940765197</v>
      </c>
      <c r="L71" s="39">
        <v>2.3107261890600399</v>
      </c>
      <c r="M71" s="39">
        <v>2.2915616323758998</v>
      </c>
      <c r="N71" s="40">
        <v>3.1741201527676499</v>
      </c>
      <c r="O71" s="38">
        <v>1.35863060861268</v>
      </c>
      <c r="P71" s="39">
        <v>2.8677427202255998</v>
      </c>
      <c r="Q71" s="39">
        <v>2.9007384326861101</v>
      </c>
      <c r="R71" s="41">
        <v>3.8366342995946798</v>
      </c>
      <c r="S71" s="42">
        <v>0.88333016940765197</v>
      </c>
      <c r="T71" s="39">
        <v>2.55512344594892</v>
      </c>
      <c r="U71" s="39">
        <v>2.6810314311208399</v>
      </c>
      <c r="V71" s="41">
        <v>3.5890551441390701</v>
      </c>
      <c r="W71" s="38">
        <v>1.35863060861268</v>
      </c>
      <c r="X71" s="39">
        <v>3.1024411417744502</v>
      </c>
      <c r="Y71" s="39">
        <v>3.2639907543181002</v>
      </c>
      <c r="Z71" s="40">
        <v>4.3489966141306304</v>
      </c>
      <c r="AA71" s="36" t="s">
        <v>89</v>
      </c>
      <c r="AB71" s="45">
        <v>25.7</v>
      </c>
      <c r="AC71" s="44" t="s">
        <v>90</v>
      </c>
      <c r="AD71" s="46" t="s">
        <v>235</v>
      </c>
      <c r="AE71" s="34"/>
    </row>
    <row r="72" spans="1:31" ht="41.4" x14ac:dyDescent="0.25">
      <c r="A72" s="33" t="s">
        <v>417</v>
      </c>
      <c r="B72" s="34" t="s">
        <v>418</v>
      </c>
      <c r="C72" s="47" t="s">
        <v>419</v>
      </c>
      <c r="D72" s="35" t="s">
        <v>102</v>
      </c>
      <c r="E72" s="35" t="s">
        <v>85</v>
      </c>
      <c r="F72" s="34" t="s">
        <v>86</v>
      </c>
      <c r="G72" s="34" t="s">
        <v>313</v>
      </c>
      <c r="H72" s="36">
        <v>28.1</v>
      </c>
      <c r="I72" s="35">
        <v>23.1</v>
      </c>
      <c r="J72" s="37">
        <v>12.9</v>
      </c>
      <c r="K72" s="38">
        <v>1.4567954905249472</v>
      </c>
      <c r="L72" s="39">
        <v>4.0204450525398414</v>
      </c>
      <c r="M72" s="39">
        <v>3.3767915610505725</v>
      </c>
      <c r="N72" s="40">
        <v>4.7687769740573103</v>
      </c>
      <c r="O72" s="38">
        <v>1.4567954905249472</v>
      </c>
      <c r="P72" s="39">
        <v>4.1456160708194298</v>
      </c>
      <c r="Q72" s="39">
        <v>3.438503026358974</v>
      </c>
      <c r="R72" s="41">
        <v>5.1420317963254245</v>
      </c>
      <c r="S72" s="42" t="s">
        <v>88</v>
      </c>
      <c r="T72" s="39" t="s">
        <v>88</v>
      </c>
      <c r="U72" s="39" t="s">
        <v>88</v>
      </c>
      <c r="V72" s="41" t="s">
        <v>88</v>
      </c>
      <c r="W72" s="38" t="s">
        <v>88</v>
      </c>
      <c r="X72" s="39" t="s">
        <v>88</v>
      </c>
      <c r="Y72" s="39" t="s">
        <v>88</v>
      </c>
      <c r="Z72" s="40" t="s">
        <v>88</v>
      </c>
      <c r="AA72" s="36" t="s">
        <v>89</v>
      </c>
      <c r="AB72" s="45" t="s">
        <v>168</v>
      </c>
      <c r="AC72" s="44" t="s">
        <v>90</v>
      </c>
      <c r="AD72" s="46" t="s">
        <v>91</v>
      </c>
      <c r="AE72" s="34" t="s">
        <v>384</v>
      </c>
    </row>
    <row r="73" spans="1:31" ht="51.6" x14ac:dyDescent="0.25">
      <c r="A73" s="33" t="s">
        <v>420</v>
      </c>
      <c r="B73" s="34" t="s">
        <v>421</v>
      </c>
      <c r="C73" s="35" t="s">
        <v>422</v>
      </c>
      <c r="D73" s="35" t="s">
        <v>95</v>
      </c>
      <c r="E73" s="35" t="s">
        <v>85</v>
      </c>
      <c r="F73" s="34" t="s">
        <v>233</v>
      </c>
      <c r="G73" s="34" t="s">
        <v>423</v>
      </c>
      <c r="H73" s="36">
        <v>28.1</v>
      </c>
      <c r="I73" s="35">
        <v>23.1</v>
      </c>
      <c r="J73" s="37">
        <v>12.9</v>
      </c>
      <c r="K73" s="38">
        <v>0.9133301694076521</v>
      </c>
      <c r="L73" s="39">
        <v>1.9458869282106979</v>
      </c>
      <c r="M73" s="39">
        <v>1.6763733933294702</v>
      </c>
      <c r="N73" s="40">
        <v>1.6696038407924938</v>
      </c>
      <c r="O73" s="38">
        <v>1.3886306086126763</v>
      </c>
      <c r="P73" s="39">
        <v>2.7268857175736798</v>
      </c>
      <c r="Q73" s="39">
        <v>2.1957322603366154</v>
      </c>
      <c r="R73" s="41">
        <v>2.3126633156543792</v>
      </c>
      <c r="S73" s="42">
        <v>0.9133301694076521</v>
      </c>
      <c r="T73" s="39">
        <v>2.2244370257439803</v>
      </c>
      <c r="U73" s="39">
        <v>1.7487918122658896</v>
      </c>
      <c r="V73" s="41">
        <v>2.1476603032745176</v>
      </c>
      <c r="W73" s="38">
        <v>1.3886306086126763</v>
      </c>
      <c r="X73" s="39">
        <v>2.9711571946638706</v>
      </c>
      <c r="Y73" s="39">
        <v>2.2146878043306617</v>
      </c>
      <c r="Z73" s="40">
        <v>2.7652759418070101</v>
      </c>
      <c r="AA73" s="36" t="s">
        <v>89</v>
      </c>
      <c r="AB73" s="43">
        <v>25.7</v>
      </c>
      <c r="AC73" s="44" t="s">
        <v>90</v>
      </c>
      <c r="AD73" s="46" t="s">
        <v>235</v>
      </c>
      <c r="AE73" s="34" t="s">
        <v>88</v>
      </c>
    </row>
    <row r="74" spans="1:31" ht="51.6" x14ac:dyDescent="0.25">
      <c r="A74" s="33" t="s">
        <v>420</v>
      </c>
      <c r="B74" s="34" t="s">
        <v>421</v>
      </c>
      <c r="C74" s="35" t="s">
        <v>424</v>
      </c>
      <c r="D74" s="35" t="s">
        <v>95</v>
      </c>
      <c r="E74" s="35" t="s">
        <v>85</v>
      </c>
      <c r="F74" s="34" t="s">
        <v>233</v>
      </c>
      <c r="G74" s="34" t="s">
        <v>423</v>
      </c>
      <c r="H74" s="36">
        <v>28.1</v>
      </c>
      <c r="I74" s="35">
        <v>23.1</v>
      </c>
      <c r="J74" s="37">
        <v>12.9</v>
      </c>
      <c r="K74" s="38">
        <v>0.9133301694076521</v>
      </c>
      <c r="L74" s="39">
        <v>1.9458869282106979</v>
      </c>
      <c r="M74" s="39">
        <v>1.6763733933294702</v>
      </c>
      <c r="N74" s="40">
        <v>1.6696038407924938</v>
      </c>
      <c r="O74" s="38">
        <v>1.3886306086126763</v>
      </c>
      <c r="P74" s="39">
        <v>2.7268857175736798</v>
      </c>
      <c r="Q74" s="39">
        <v>2.1957322603366154</v>
      </c>
      <c r="R74" s="41">
        <v>2.3126633156543792</v>
      </c>
      <c r="S74" s="42">
        <v>0.9133301694076521</v>
      </c>
      <c r="T74" s="39">
        <v>2.2244370257439803</v>
      </c>
      <c r="U74" s="39">
        <v>1.7487918122658896</v>
      </c>
      <c r="V74" s="41">
        <v>2.1476603032745176</v>
      </c>
      <c r="W74" s="38">
        <v>1.3886306086126763</v>
      </c>
      <c r="X74" s="39">
        <v>2.9711571946638706</v>
      </c>
      <c r="Y74" s="39">
        <v>2.2146878043306617</v>
      </c>
      <c r="Z74" s="40">
        <v>2.7652759418070101</v>
      </c>
      <c r="AA74" s="36" t="s">
        <v>89</v>
      </c>
      <c r="AB74" s="43">
        <v>25.7</v>
      </c>
      <c r="AC74" s="44" t="s">
        <v>90</v>
      </c>
      <c r="AD74" s="46" t="s">
        <v>235</v>
      </c>
      <c r="AE74" s="34" t="s">
        <v>88</v>
      </c>
    </row>
    <row r="75" spans="1:31" ht="41.4" x14ac:dyDescent="0.25">
      <c r="A75" s="33" t="s">
        <v>425</v>
      </c>
      <c r="B75" s="34" t="s">
        <v>426</v>
      </c>
      <c r="C75" s="34" t="s">
        <v>427</v>
      </c>
      <c r="D75" s="34" t="s">
        <v>84</v>
      </c>
      <c r="E75" s="34" t="s">
        <v>85</v>
      </c>
      <c r="F75" s="34" t="s">
        <v>233</v>
      </c>
      <c r="G75" s="34" t="s">
        <v>428</v>
      </c>
      <c r="H75" s="36">
        <v>28.1</v>
      </c>
      <c r="I75" s="35">
        <v>23.1</v>
      </c>
      <c r="J75" s="37">
        <v>12.9</v>
      </c>
      <c r="K75" s="38">
        <v>0.88333016940765208</v>
      </c>
      <c r="L75" s="39">
        <v>2.2479567392143736</v>
      </c>
      <c r="M75" s="39">
        <v>2.2835078133207465</v>
      </c>
      <c r="N75" s="40">
        <v>3.2305433717689676</v>
      </c>
      <c r="O75" s="38">
        <v>1.3586306086126765</v>
      </c>
      <c r="P75" s="39">
        <v>2.8003971081733652</v>
      </c>
      <c r="Q75" s="39">
        <v>2.8822885686669188</v>
      </c>
      <c r="R75" s="41">
        <v>3.8664403465280479</v>
      </c>
      <c r="S75" s="42">
        <v>0.88333016940765208</v>
      </c>
      <c r="T75" s="39">
        <v>2.4995646704896641</v>
      </c>
      <c r="U75" s="39">
        <v>2.6745040664448827</v>
      </c>
      <c r="V75" s="41">
        <v>3.6400617194932359</v>
      </c>
      <c r="W75" s="38">
        <v>1.3586306086126765</v>
      </c>
      <c r="X75" s="39">
        <v>3.0497963818295126</v>
      </c>
      <c r="Y75" s="39">
        <v>3.2588103684632221</v>
      </c>
      <c r="Z75" s="40">
        <v>4.4438292520590403</v>
      </c>
      <c r="AA75" s="36" t="s">
        <v>89</v>
      </c>
      <c r="AB75" s="45">
        <v>25.7</v>
      </c>
      <c r="AC75" s="44" t="s">
        <v>90</v>
      </c>
      <c r="AD75" s="46" t="s">
        <v>429</v>
      </c>
      <c r="AE75" s="34"/>
    </row>
    <row r="76" spans="1:31" ht="51.6" x14ac:dyDescent="0.25">
      <c r="A76" s="33" t="s">
        <v>430</v>
      </c>
      <c r="B76" s="34" t="s">
        <v>431</v>
      </c>
      <c r="C76" s="35" t="s">
        <v>432</v>
      </c>
      <c r="D76" s="35" t="s">
        <v>433</v>
      </c>
      <c r="E76" s="35" t="s">
        <v>85</v>
      </c>
      <c r="F76" s="34" t="s">
        <v>233</v>
      </c>
      <c r="G76" s="34" t="s">
        <v>434</v>
      </c>
      <c r="H76" s="36">
        <v>28.1</v>
      </c>
      <c r="I76" s="35">
        <v>23.1</v>
      </c>
      <c r="J76" s="37">
        <v>12.9</v>
      </c>
      <c r="K76" s="38">
        <v>0.9133301694076521</v>
      </c>
      <c r="L76" s="39">
        <v>2.2697255985888507</v>
      </c>
      <c r="M76" s="39">
        <v>1.70063338065614</v>
      </c>
      <c r="N76" s="40">
        <v>1.7300415852770266</v>
      </c>
      <c r="O76" s="38">
        <v>1.3886306086126763</v>
      </c>
      <c r="P76" s="39">
        <v>2.8711329726950456</v>
      </c>
      <c r="Q76" s="39">
        <v>2.2073514540504875</v>
      </c>
      <c r="R76" s="41">
        <v>2.3558945278645358</v>
      </c>
      <c r="S76" s="42">
        <v>0.9133301694076521</v>
      </c>
      <c r="T76" s="39">
        <v>2.5118196436149196</v>
      </c>
      <c r="U76" s="39">
        <v>1.748348169295785</v>
      </c>
      <c r="V76" s="41">
        <v>2.1992994811499806</v>
      </c>
      <c r="W76" s="38">
        <v>1.3886306086126763</v>
      </c>
      <c r="X76" s="39">
        <v>3.0975490332187583</v>
      </c>
      <c r="Y76" s="39">
        <v>2.2083042232203316</v>
      </c>
      <c r="Z76" s="40">
        <v>2.8018379697135578</v>
      </c>
      <c r="AA76" s="36" t="s">
        <v>89</v>
      </c>
      <c r="AB76" s="43">
        <v>25.7</v>
      </c>
      <c r="AC76" s="44" t="s">
        <v>90</v>
      </c>
      <c r="AD76" s="46" t="s">
        <v>435</v>
      </c>
      <c r="AE76" s="34" t="s">
        <v>88</v>
      </c>
    </row>
    <row r="77" spans="1:31" ht="51.6" x14ac:dyDescent="0.25">
      <c r="A77" s="33" t="s">
        <v>9</v>
      </c>
      <c r="B77" s="34" t="s">
        <v>10</v>
      </c>
      <c r="C77" s="35" t="s">
        <v>436</v>
      </c>
      <c r="D77" s="35" t="s">
        <v>433</v>
      </c>
      <c r="E77" s="35" t="s">
        <v>85</v>
      </c>
      <c r="F77" s="34" t="s">
        <v>233</v>
      </c>
      <c r="G77" s="34" t="s">
        <v>234</v>
      </c>
      <c r="H77" s="36">
        <v>28.1</v>
      </c>
      <c r="I77" s="35">
        <v>23.1</v>
      </c>
      <c r="J77" s="37">
        <v>12.9</v>
      </c>
      <c r="K77" s="38">
        <v>0.9133301694076521</v>
      </c>
      <c r="L77" s="39">
        <v>2.2697255985888507</v>
      </c>
      <c r="M77" s="39">
        <v>1.70063338065614</v>
      </c>
      <c r="N77" s="40">
        <v>1.7300415852770266</v>
      </c>
      <c r="O77" s="38">
        <v>1.3886306086126763</v>
      </c>
      <c r="P77" s="39">
        <v>2.8711329726950456</v>
      </c>
      <c r="Q77" s="39">
        <v>2.2073514540504875</v>
      </c>
      <c r="R77" s="41">
        <v>2.3558945278645358</v>
      </c>
      <c r="S77" s="42">
        <v>0.9133301694076521</v>
      </c>
      <c r="T77" s="39">
        <v>2.5118196436149196</v>
      </c>
      <c r="U77" s="39">
        <v>1.748348169295785</v>
      </c>
      <c r="V77" s="41">
        <v>2.1992994811499806</v>
      </c>
      <c r="W77" s="38">
        <v>1.3886306086126763</v>
      </c>
      <c r="X77" s="39">
        <v>3.0975490332187583</v>
      </c>
      <c r="Y77" s="39">
        <v>2.2083042232203316</v>
      </c>
      <c r="Z77" s="40">
        <v>2.8018379697135578</v>
      </c>
      <c r="AA77" s="36" t="s">
        <v>89</v>
      </c>
      <c r="AB77" s="43">
        <v>25.7</v>
      </c>
      <c r="AC77" s="44" t="s">
        <v>90</v>
      </c>
      <c r="AD77" s="46" t="s">
        <v>435</v>
      </c>
      <c r="AE77" s="34" t="s">
        <v>88</v>
      </c>
    </row>
    <row r="78" spans="1:31" ht="51.6" x14ac:dyDescent="0.25">
      <c r="A78" s="33" t="s">
        <v>9</v>
      </c>
      <c r="B78" s="34" t="s">
        <v>10</v>
      </c>
      <c r="C78" s="35" t="s">
        <v>437</v>
      </c>
      <c r="D78" s="35" t="s">
        <v>433</v>
      </c>
      <c r="E78" s="35" t="s">
        <v>85</v>
      </c>
      <c r="F78" s="34" t="s">
        <v>233</v>
      </c>
      <c r="G78" s="34" t="s">
        <v>438</v>
      </c>
      <c r="H78" s="36">
        <v>28.1</v>
      </c>
      <c r="I78" s="35">
        <v>23.1</v>
      </c>
      <c r="J78" s="37">
        <v>12.9</v>
      </c>
      <c r="K78" s="38">
        <v>0.9133301694076521</v>
      </c>
      <c r="L78" s="39">
        <v>2.4046573052170226</v>
      </c>
      <c r="M78" s="39">
        <v>1.7884856521033239</v>
      </c>
      <c r="N78" s="40">
        <v>1.9707309511925142</v>
      </c>
      <c r="O78" s="38">
        <v>1.3886306086126763</v>
      </c>
      <c r="P78" s="39">
        <v>2.9954818329553983</v>
      </c>
      <c r="Q78" s="39">
        <v>2.2740201122078396</v>
      </c>
      <c r="R78" s="41">
        <v>2.5766176408964672</v>
      </c>
      <c r="S78" s="42">
        <v>0.9133301694076521</v>
      </c>
      <c r="T78" s="39">
        <v>2.6907117691288596</v>
      </c>
      <c r="U78" s="39">
        <v>1.774337567978608</v>
      </c>
      <c r="V78" s="41">
        <v>2.5060093879932097</v>
      </c>
      <c r="W78" s="38">
        <v>1.3886306086126763</v>
      </c>
      <c r="X78" s="39">
        <v>3.26390155002712</v>
      </c>
      <c r="Y78" s="39">
        <v>2.2220879237815878</v>
      </c>
      <c r="Z78" s="40">
        <v>3.0865796401193339</v>
      </c>
      <c r="AA78" s="36" t="s">
        <v>89</v>
      </c>
      <c r="AB78" s="43">
        <v>25.7</v>
      </c>
      <c r="AC78" s="44" t="s">
        <v>90</v>
      </c>
      <c r="AD78" s="46" t="s">
        <v>439</v>
      </c>
      <c r="AE78" s="34" t="s">
        <v>88</v>
      </c>
    </row>
    <row r="79" spans="1:31" ht="51.6" x14ac:dyDescent="0.25">
      <c r="A79" s="33" t="s">
        <v>9</v>
      </c>
      <c r="B79" s="34" t="s">
        <v>10</v>
      </c>
      <c r="C79" s="35" t="s">
        <v>440</v>
      </c>
      <c r="D79" s="35" t="s">
        <v>433</v>
      </c>
      <c r="E79" s="35" t="s">
        <v>85</v>
      </c>
      <c r="F79" s="34" t="s">
        <v>233</v>
      </c>
      <c r="G79" s="34" t="s">
        <v>441</v>
      </c>
      <c r="H79" s="36">
        <v>28.1</v>
      </c>
      <c r="I79" s="35">
        <v>23.1</v>
      </c>
      <c r="J79" s="37">
        <v>12.9</v>
      </c>
      <c r="K79" s="38">
        <v>0.9133301694076521</v>
      </c>
      <c r="L79" s="39">
        <v>2.4546861362906509</v>
      </c>
      <c r="M79" s="39">
        <v>1.8722288743767663</v>
      </c>
      <c r="N79" s="40">
        <v>2.0206124549886595</v>
      </c>
      <c r="O79" s="38">
        <v>1.3886306086126763</v>
      </c>
      <c r="P79" s="39">
        <v>3.057275914221373</v>
      </c>
      <c r="Q79" s="39">
        <v>2.3685946503639426</v>
      </c>
      <c r="R79" s="41">
        <v>2.6425068265979026</v>
      </c>
      <c r="S79" s="42">
        <v>0.9133301694076521</v>
      </c>
      <c r="T79" s="39">
        <v>2.7533494168372048</v>
      </c>
      <c r="U79" s="39">
        <v>1.8800422010617388</v>
      </c>
      <c r="V79" s="41">
        <v>2.5703534483828756</v>
      </c>
      <c r="W79" s="38">
        <v>1.3886306086126763</v>
      </c>
      <c r="X79" s="39">
        <v>3.3382668784134331</v>
      </c>
      <c r="Y79" s="39">
        <v>2.3361131936244219</v>
      </c>
      <c r="Z79" s="40">
        <v>3.1656716713824045</v>
      </c>
      <c r="AA79" s="36" t="s">
        <v>89</v>
      </c>
      <c r="AB79" s="43">
        <v>25.7</v>
      </c>
      <c r="AC79" s="44" t="s">
        <v>90</v>
      </c>
      <c r="AD79" s="46" t="s">
        <v>442</v>
      </c>
      <c r="AE79" s="34" t="s">
        <v>88</v>
      </c>
    </row>
    <row r="80" spans="1:31" ht="51.6" x14ac:dyDescent="0.25">
      <c r="A80" s="33" t="s">
        <v>443</v>
      </c>
      <c r="B80" s="34" t="s">
        <v>444</v>
      </c>
      <c r="C80" s="35" t="s">
        <v>445</v>
      </c>
      <c r="D80" s="35" t="s">
        <v>433</v>
      </c>
      <c r="E80" s="35" t="s">
        <v>85</v>
      </c>
      <c r="F80" s="34" t="s">
        <v>233</v>
      </c>
      <c r="G80" s="34" t="s">
        <v>446</v>
      </c>
      <c r="H80" s="36">
        <v>28.1</v>
      </c>
      <c r="I80" s="35">
        <v>23.1</v>
      </c>
      <c r="J80" s="37">
        <v>12.9</v>
      </c>
      <c r="K80" s="38">
        <v>1.3886306086126763</v>
      </c>
      <c r="L80" s="39">
        <v>3.1239242380981294</v>
      </c>
      <c r="M80" s="39">
        <v>2.6374889354825632</v>
      </c>
      <c r="N80" s="40">
        <v>2.7384709329644794</v>
      </c>
      <c r="O80" s="38">
        <v>1.3886306086126763</v>
      </c>
      <c r="P80" s="39">
        <v>3.4378244548023962</v>
      </c>
      <c r="Q80" s="39">
        <v>2.6948625751524542</v>
      </c>
      <c r="R80" s="41">
        <v>3.2209806091219599</v>
      </c>
      <c r="S80" s="42">
        <v>1.3886306086126763</v>
      </c>
      <c r="T80" s="39">
        <v>3.4513659951650904</v>
      </c>
      <c r="U80" s="39">
        <v>2.6958151702425042</v>
      </c>
      <c r="V80" s="41">
        <v>3.3149596233403473</v>
      </c>
      <c r="W80" s="38">
        <v>1.3886306086126763</v>
      </c>
      <c r="X80" s="39">
        <v>3.7304440064717594</v>
      </c>
      <c r="Y80" s="39">
        <v>2.637380079206515</v>
      </c>
      <c r="Z80" s="40">
        <v>3.7229507215707263</v>
      </c>
      <c r="AA80" s="36" t="s">
        <v>89</v>
      </c>
      <c r="AB80" s="43">
        <v>25.7</v>
      </c>
      <c r="AC80" s="44" t="s">
        <v>90</v>
      </c>
      <c r="AD80" s="46" t="s">
        <v>447</v>
      </c>
      <c r="AE80" s="34" t="s">
        <v>88</v>
      </c>
    </row>
    <row r="81" spans="1:31" ht="31.2" x14ac:dyDescent="0.25">
      <c r="A81" s="33" t="s">
        <v>448</v>
      </c>
      <c r="B81" s="34" t="s">
        <v>449</v>
      </c>
      <c r="C81" s="35" t="s">
        <v>450</v>
      </c>
      <c r="D81" s="35" t="s">
        <v>451</v>
      </c>
      <c r="E81" s="35" t="s">
        <v>103</v>
      </c>
      <c r="F81" s="34" t="s">
        <v>452</v>
      </c>
      <c r="G81" s="34" t="s">
        <v>453</v>
      </c>
      <c r="H81" s="36">
        <v>28.1</v>
      </c>
      <c r="I81" s="35">
        <v>23.1</v>
      </c>
      <c r="J81" s="37">
        <v>12.9</v>
      </c>
      <c r="K81" s="38">
        <v>13.258242159183085</v>
      </c>
      <c r="L81" s="39">
        <v>56.909661732569809</v>
      </c>
      <c r="M81" s="39">
        <v>38.78801050866663</v>
      </c>
      <c r="N81" s="40">
        <v>38.961027364239499</v>
      </c>
      <c r="O81" s="38" t="s">
        <v>88</v>
      </c>
      <c r="P81" s="39" t="s">
        <v>88</v>
      </c>
      <c r="Q81" s="39" t="s">
        <v>88</v>
      </c>
      <c r="R81" s="41" t="s">
        <v>88</v>
      </c>
      <c r="S81" s="42" t="s">
        <v>88</v>
      </c>
      <c r="T81" s="39" t="s">
        <v>88</v>
      </c>
      <c r="U81" s="39" t="s">
        <v>88</v>
      </c>
      <c r="V81" s="41" t="s">
        <v>88</v>
      </c>
      <c r="W81" s="38" t="s">
        <v>88</v>
      </c>
      <c r="X81" s="39" t="s">
        <v>88</v>
      </c>
      <c r="Y81" s="39" t="s">
        <v>88</v>
      </c>
      <c r="Z81" s="40" t="s">
        <v>88</v>
      </c>
      <c r="AA81" s="36" t="s">
        <v>89</v>
      </c>
      <c r="AB81" s="43">
        <v>496</v>
      </c>
      <c r="AC81" s="44" t="s">
        <v>90</v>
      </c>
      <c r="AD81" s="46" t="s">
        <v>454</v>
      </c>
      <c r="AE81" s="34" t="s">
        <v>455</v>
      </c>
    </row>
    <row r="82" spans="1:31" ht="41.4" x14ac:dyDescent="0.25">
      <c r="A82" s="33" t="s">
        <v>456</v>
      </c>
      <c r="B82" s="34" t="s">
        <v>457</v>
      </c>
      <c r="C82" s="35" t="s">
        <v>458</v>
      </c>
      <c r="D82" s="35" t="s">
        <v>451</v>
      </c>
      <c r="E82" s="35" t="s">
        <v>103</v>
      </c>
      <c r="F82" s="34" t="s">
        <v>452</v>
      </c>
      <c r="G82" s="34" t="s">
        <v>459</v>
      </c>
      <c r="H82" s="36">
        <v>28.1</v>
      </c>
      <c r="I82" s="35">
        <v>23.1</v>
      </c>
      <c r="J82" s="37">
        <v>12.9</v>
      </c>
      <c r="K82" s="38">
        <v>13.258242159183085</v>
      </c>
      <c r="L82" s="39">
        <v>56.909661732569809</v>
      </c>
      <c r="M82" s="39">
        <v>38.78801050866663</v>
      </c>
      <c r="N82" s="40">
        <v>38.961027364239499</v>
      </c>
      <c r="O82" s="38">
        <v>13.258242159183085</v>
      </c>
      <c r="P82" s="39">
        <v>59.00760139418685</v>
      </c>
      <c r="Q82" s="39">
        <v>39.63903769585675</v>
      </c>
      <c r="R82" s="41">
        <v>38.216243755048687</v>
      </c>
      <c r="S82" s="42" t="s">
        <v>88</v>
      </c>
      <c r="T82" s="39" t="s">
        <v>88</v>
      </c>
      <c r="U82" s="39" t="s">
        <v>88</v>
      </c>
      <c r="V82" s="41" t="s">
        <v>88</v>
      </c>
      <c r="W82" s="38" t="s">
        <v>88</v>
      </c>
      <c r="X82" s="39" t="s">
        <v>88</v>
      </c>
      <c r="Y82" s="39" t="s">
        <v>88</v>
      </c>
      <c r="Z82" s="40" t="s">
        <v>88</v>
      </c>
      <c r="AA82" s="36" t="s">
        <v>89</v>
      </c>
      <c r="AB82" s="43">
        <v>436</v>
      </c>
      <c r="AC82" s="44" t="s">
        <v>90</v>
      </c>
      <c r="AD82" s="46" t="s">
        <v>460</v>
      </c>
      <c r="AE82" s="34" t="s">
        <v>455</v>
      </c>
    </row>
    <row r="83" spans="1:31" ht="31.2" x14ac:dyDescent="0.25">
      <c r="A83" s="33" t="s">
        <v>461</v>
      </c>
      <c r="B83" s="34" t="s">
        <v>462</v>
      </c>
      <c r="C83" s="34" t="s">
        <v>463</v>
      </c>
      <c r="D83" s="34" t="s">
        <v>451</v>
      </c>
      <c r="E83" s="34" t="s">
        <v>103</v>
      </c>
      <c r="F83" s="34" t="s">
        <v>452</v>
      </c>
      <c r="G83" s="34" t="s">
        <v>464</v>
      </c>
      <c r="H83" s="36">
        <v>28.1</v>
      </c>
      <c r="I83" s="35">
        <v>23.1</v>
      </c>
      <c r="J83" s="37">
        <v>12.9</v>
      </c>
      <c r="K83" s="38">
        <v>13.258242159183085</v>
      </c>
      <c r="L83" s="39">
        <v>59.651059069702015</v>
      </c>
      <c r="M83" s="39">
        <v>58.260738169829082</v>
      </c>
      <c r="N83" s="40">
        <v>59.06265043787652</v>
      </c>
      <c r="O83" s="38"/>
      <c r="P83" s="39"/>
      <c r="Q83" s="39"/>
      <c r="R83" s="41"/>
      <c r="S83" s="42"/>
      <c r="T83" s="39"/>
      <c r="U83" s="39"/>
      <c r="V83" s="41"/>
      <c r="W83" s="38"/>
      <c r="X83" s="39"/>
      <c r="Y83" s="39"/>
      <c r="Z83" s="40"/>
      <c r="AA83" s="36" t="s">
        <v>89</v>
      </c>
      <c r="AB83" s="45">
        <v>170</v>
      </c>
      <c r="AC83" s="44" t="s">
        <v>90</v>
      </c>
      <c r="AD83" s="46" t="s">
        <v>465</v>
      </c>
      <c r="AE83" s="34"/>
    </row>
    <row r="84" spans="1:31" ht="41.4" x14ac:dyDescent="0.25">
      <c r="A84" s="33" t="s">
        <v>466</v>
      </c>
      <c r="B84" s="34" t="s">
        <v>467</v>
      </c>
      <c r="C84" s="47" t="s">
        <v>468</v>
      </c>
      <c r="D84" s="35" t="s">
        <v>275</v>
      </c>
      <c r="E84" s="35" t="s">
        <v>85</v>
      </c>
      <c r="F84" s="34" t="s">
        <v>469</v>
      </c>
      <c r="G84" s="34" t="s">
        <v>469</v>
      </c>
      <c r="H84" s="36">
        <v>28.1</v>
      </c>
      <c r="I84" s="35">
        <v>23.1</v>
      </c>
      <c r="J84" s="37">
        <v>12.9</v>
      </c>
      <c r="K84" s="38">
        <v>0.81002156088919486</v>
      </c>
      <c r="L84" s="39">
        <v>2.8225210695997744</v>
      </c>
      <c r="M84" s="39">
        <v>1.4941357494196237</v>
      </c>
      <c r="N84" s="40">
        <v>2.7602207757783828</v>
      </c>
      <c r="O84" s="38" t="s">
        <v>88</v>
      </c>
      <c r="P84" s="39" t="s">
        <v>88</v>
      </c>
      <c r="Q84" s="39" t="s">
        <v>88</v>
      </c>
      <c r="R84" s="41" t="s">
        <v>88</v>
      </c>
      <c r="S84" s="42" t="s">
        <v>88</v>
      </c>
      <c r="T84" s="39" t="s">
        <v>88</v>
      </c>
      <c r="U84" s="39" t="s">
        <v>88</v>
      </c>
      <c r="V84" s="41" t="s">
        <v>88</v>
      </c>
      <c r="W84" s="38" t="s">
        <v>88</v>
      </c>
      <c r="X84" s="39" t="s">
        <v>88</v>
      </c>
      <c r="Y84" s="39" t="s">
        <v>88</v>
      </c>
      <c r="Z84" s="40" t="s">
        <v>88</v>
      </c>
      <c r="AA84" s="36" t="s">
        <v>89</v>
      </c>
      <c r="AB84" s="43" t="s">
        <v>168</v>
      </c>
      <c r="AC84" s="44" t="s">
        <v>90</v>
      </c>
      <c r="AD84" s="46" t="s">
        <v>470</v>
      </c>
      <c r="AE84" s="34" t="s">
        <v>394</v>
      </c>
    </row>
    <row r="85" spans="1:31" ht="51.6" x14ac:dyDescent="0.25">
      <c r="A85" s="33" t="s">
        <v>471</v>
      </c>
      <c r="B85" s="34" t="s">
        <v>472</v>
      </c>
      <c r="C85" s="35" t="s">
        <v>473</v>
      </c>
      <c r="D85" s="35" t="s">
        <v>433</v>
      </c>
      <c r="E85" s="35" t="s">
        <v>85</v>
      </c>
      <c r="F85" s="34" t="s">
        <v>233</v>
      </c>
      <c r="G85" s="34" t="s">
        <v>474</v>
      </c>
      <c r="H85" s="36">
        <v>28.1</v>
      </c>
      <c r="I85" s="35">
        <v>23.1</v>
      </c>
      <c r="J85" s="37">
        <v>12.9</v>
      </c>
      <c r="K85" s="38">
        <v>1.3886306086126763</v>
      </c>
      <c r="L85" s="39">
        <v>2.8636535451522049</v>
      </c>
      <c r="M85" s="39">
        <v>2.6373296253772054</v>
      </c>
      <c r="N85" s="40">
        <v>2.7671537117058151</v>
      </c>
      <c r="O85" s="38">
        <v>1.3886306086126763</v>
      </c>
      <c r="P85" s="39">
        <v>3.3112043129628743</v>
      </c>
      <c r="Q85" s="39">
        <v>2.6939434318729512</v>
      </c>
      <c r="R85" s="41">
        <v>3.2244190731006488</v>
      </c>
      <c r="S85" s="42">
        <v>1.3886306086126763</v>
      </c>
      <c r="T85" s="39">
        <v>3.2175048535638293</v>
      </c>
      <c r="U85" s="39">
        <v>2.6958461480772669</v>
      </c>
      <c r="V85" s="41">
        <v>3.3394197343444234</v>
      </c>
      <c r="W85" s="38">
        <v>1.3886306086126763</v>
      </c>
      <c r="X85" s="39">
        <v>3.6183191720825869</v>
      </c>
      <c r="Y85" s="39">
        <v>2.6407677400150584</v>
      </c>
      <c r="Z85" s="40">
        <v>3.7267506308851917</v>
      </c>
      <c r="AA85" s="36" t="s">
        <v>89</v>
      </c>
      <c r="AB85" s="43">
        <v>25.7</v>
      </c>
      <c r="AC85" s="44" t="s">
        <v>90</v>
      </c>
      <c r="AD85" s="46" t="s">
        <v>475</v>
      </c>
      <c r="AE85" s="34" t="s">
        <v>88</v>
      </c>
    </row>
    <row r="86" spans="1:31" ht="41.4" x14ac:dyDescent="0.25">
      <c r="A86" s="33" t="s">
        <v>476</v>
      </c>
      <c r="B86" s="34" t="s">
        <v>477</v>
      </c>
      <c r="C86" s="34" t="s">
        <v>478</v>
      </c>
      <c r="D86" s="34" t="s">
        <v>433</v>
      </c>
      <c r="E86" s="34" t="s">
        <v>85</v>
      </c>
      <c r="F86" s="34" t="s">
        <v>233</v>
      </c>
      <c r="G86" s="34" t="s">
        <v>479</v>
      </c>
      <c r="H86" s="36">
        <v>28.1</v>
      </c>
      <c r="I86" s="35">
        <v>23.1</v>
      </c>
      <c r="J86" s="37">
        <v>12.9</v>
      </c>
      <c r="K86" s="38">
        <v>0.88333016940765208</v>
      </c>
      <c r="L86" s="39">
        <v>2.1875871074729942</v>
      </c>
      <c r="M86" s="39">
        <v>2.2482731678820822</v>
      </c>
      <c r="N86" s="40">
        <v>3.1962294662404487</v>
      </c>
      <c r="O86" s="38">
        <v>1.3586306086126765</v>
      </c>
      <c r="P86" s="39">
        <v>3.0146449844421137</v>
      </c>
      <c r="Q86" s="39">
        <v>3.1395683716359279</v>
      </c>
      <c r="R86" s="41">
        <v>4.0537521183897525</v>
      </c>
      <c r="S86" s="42">
        <v>0.88333016940765208</v>
      </c>
      <c r="T86" s="39">
        <v>2.5118196436149196</v>
      </c>
      <c r="U86" s="39">
        <v>2.6699826097297419</v>
      </c>
      <c r="V86" s="41">
        <v>3.6532711526920409</v>
      </c>
      <c r="W86" s="38">
        <v>1.3586306086126765</v>
      </c>
      <c r="X86" s="39">
        <v>3.2218808713654634</v>
      </c>
      <c r="Y86" s="39">
        <v>3.4451354514439521</v>
      </c>
      <c r="Z86" s="40">
        <v>5.0833903200140105</v>
      </c>
      <c r="AA86" s="36" t="s">
        <v>89</v>
      </c>
      <c r="AB86" s="45">
        <v>25.7</v>
      </c>
      <c r="AC86" s="44" t="s">
        <v>90</v>
      </c>
      <c r="AD86" s="46" t="s">
        <v>480</v>
      </c>
      <c r="AE86" s="34"/>
    </row>
    <row r="87" spans="1:31" ht="51.6" x14ac:dyDescent="0.25">
      <c r="A87" s="33" t="s">
        <v>481</v>
      </c>
      <c r="B87" s="34" t="s">
        <v>482</v>
      </c>
      <c r="C87" s="47" t="s">
        <v>483</v>
      </c>
      <c r="D87" s="35" t="s">
        <v>433</v>
      </c>
      <c r="E87" s="35" t="s">
        <v>85</v>
      </c>
      <c r="F87" s="34" t="s">
        <v>233</v>
      </c>
      <c r="G87" s="34" t="s">
        <v>446</v>
      </c>
      <c r="H87" s="36">
        <v>28.1</v>
      </c>
      <c r="I87" s="35">
        <v>23.1</v>
      </c>
      <c r="J87" s="37">
        <v>12.9</v>
      </c>
      <c r="K87" s="38">
        <v>1.3886306086126763</v>
      </c>
      <c r="L87" s="39">
        <v>3.1239242380981294</v>
      </c>
      <c r="M87" s="39">
        <v>2.6374889354825632</v>
      </c>
      <c r="N87" s="40">
        <v>2.7384709329644794</v>
      </c>
      <c r="O87" s="38">
        <v>1.3886306086126763</v>
      </c>
      <c r="P87" s="39">
        <v>3.4378244548023962</v>
      </c>
      <c r="Q87" s="39">
        <v>2.6948625751524542</v>
      </c>
      <c r="R87" s="41">
        <v>3.2209806091219599</v>
      </c>
      <c r="S87" s="42">
        <v>1.3886306086126763</v>
      </c>
      <c r="T87" s="39">
        <v>3.4513659951650904</v>
      </c>
      <c r="U87" s="39">
        <v>2.6958151702425042</v>
      </c>
      <c r="V87" s="41">
        <v>3.3149596233403473</v>
      </c>
      <c r="W87" s="38">
        <v>1.3886306086126763</v>
      </c>
      <c r="X87" s="39">
        <v>3.7304440064717594</v>
      </c>
      <c r="Y87" s="39">
        <v>2.637380079206515</v>
      </c>
      <c r="Z87" s="40">
        <v>3.7229507215707263</v>
      </c>
      <c r="AA87" s="36" t="s">
        <v>89</v>
      </c>
      <c r="AB87" s="43">
        <v>25.7</v>
      </c>
      <c r="AC87" s="44" t="s">
        <v>90</v>
      </c>
      <c r="AD87" s="46" t="s">
        <v>447</v>
      </c>
      <c r="AE87" s="34" t="s">
        <v>88</v>
      </c>
    </row>
    <row r="88" spans="1:31" ht="51.6" x14ac:dyDescent="0.25">
      <c r="A88" s="33" t="s">
        <v>484</v>
      </c>
      <c r="B88" s="34" t="s">
        <v>485</v>
      </c>
      <c r="C88" s="35" t="s">
        <v>486</v>
      </c>
      <c r="D88" s="35" t="s">
        <v>336</v>
      </c>
      <c r="E88" s="35" t="s">
        <v>85</v>
      </c>
      <c r="F88" s="34" t="s">
        <v>233</v>
      </c>
      <c r="G88" s="34" t="s">
        <v>487</v>
      </c>
      <c r="H88" s="36">
        <v>28.1</v>
      </c>
      <c r="I88" s="35">
        <v>23.1</v>
      </c>
      <c r="J88" s="37">
        <v>12.9</v>
      </c>
      <c r="K88" s="38">
        <v>0.9133301694076521</v>
      </c>
      <c r="L88" s="39">
        <v>2.2697255985888507</v>
      </c>
      <c r="M88" s="39">
        <v>1.70063338065614</v>
      </c>
      <c r="N88" s="40">
        <v>1.7300415852770266</v>
      </c>
      <c r="O88" s="38">
        <v>1.3886306086126763</v>
      </c>
      <c r="P88" s="39">
        <v>2.8711329726950456</v>
      </c>
      <c r="Q88" s="39">
        <v>2.2073514540504875</v>
      </c>
      <c r="R88" s="41">
        <v>2.3558945278645358</v>
      </c>
      <c r="S88" s="42">
        <v>0.9133301694076521</v>
      </c>
      <c r="T88" s="39">
        <v>2.5118196436149196</v>
      </c>
      <c r="U88" s="39">
        <v>1.748348169295785</v>
      </c>
      <c r="V88" s="41">
        <v>2.1992994811499806</v>
      </c>
      <c r="W88" s="38">
        <v>1.3886306086126763</v>
      </c>
      <c r="X88" s="39">
        <v>3.0975490332187583</v>
      </c>
      <c r="Y88" s="39">
        <v>2.2083042232203316</v>
      </c>
      <c r="Z88" s="40">
        <v>2.8018379697135578</v>
      </c>
      <c r="AA88" s="36" t="s">
        <v>89</v>
      </c>
      <c r="AB88" s="43">
        <v>25.7</v>
      </c>
      <c r="AC88" s="44" t="s">
        <v>90</v>
      </c>
      <c r="AD88" s="46" t="s">
        <v>435</v>
      </c>
      <c r="AE88" s="34" t="s">
        <v>88</v>
      </c>
    </row>
    <row r="89" spans="1:31" ht="51.6" x14ac:dyDescent="0.25">
      <c r="A89" s="33" t="s">
        <v>484</v>
      </c>
      <c r="B89" s="34" t="s">
        <v>485</v>
      </c>
      <c r="C89" s="35" t="s">
        <v>488</v>
      </c>
      <c r="D89" s="35" t="s">
        <v>336</v>
      </c>
      <c r="E89" s="35" t="s">
        <v>85</v>
      </c>
      <c r="F89" s="34" t="s">
        <v>233</v>
      </c>
      <c r="G89" s="34" t="s">
        <v>489</v>
      </c>
      <c r="H89" s="36">
        <v>28.1</v>
      </c>
      <c r="I89" s="35">
        <v>23.1</v>
      </c>
      <c r="J89" s="37">
        <v>12.9</v>
      </c>
      <c r="K89" s="38">
        <v>0.9133301694076521</v>
      </c>
      <c r="L89" s="39">
        <v>2.4046573052170226</v>
      </c>
      <c r="M89" s="39">
        <v>1.7884856521033239</v>
      </c>
      <c r="N89" s="40">
        <v>1.9707309511925142</v>
      </c>
      <c r="O89" s="38">
        <v>1.3886306086126763</v>
      </c>
      <c r="P89" s="39">
        <v>2.9954818329553983</v>
      </c>
      <c r="Q89" s="39">
        <v>2.2740201122078396</v>
      </c>
      <c r="R89" s="41">
        <v>2.5766176408964672</v>
      </c>
      <c r="S89" s="42">
        <v>0.9133301694076521</v>
      </c>
      <c r="T89" s="39">
        <v>2.6907117691288596</v>
      </c>
      <c r="U89" s="39">
        <v>1.774337567978608</v>
      </c>
      <c r="V89" s="41">
        <v>2.5060093879932097</v>
      </c>
      <c r="W89" s="38">
        <v>1.3886306086126763</v>
      </c>
      <c r="X89" s="39">
        <v>3.26390155002712</v>
      </c>
      <c r="Y89" s="39">
        <v>2.2220879237815878</v>
      </c>
      <c r="Z89" s="40">
        <v>3.0865796401193339</v>
      </c>
      <c r="AA89" s="36" t="s">
        <v>89</v>
      </c>
      <c r="AB89" s="43">
        <v>25.7</v>
      </c>
      <c r="AC89" s="44" t="s">
        <v>90</v>
      </c>
      <c r="AD89" s="46" t="s">
        <v>439</v>
      </c>
      <c r="AE89" s="34" t="s">
        <v>88</v>
      </c>
    </row>
    <row r="90" spans="1:31" ht="51.6" x14ac:dyDescent="0.25">
      <c r="A90" s="33" t="s">
        <v>15</v>
      </c>
      <c r="B90" s="34" t="s">
        <v>16</v>
      </c>
      <c r="C90" s="35" t="s">
        <v>490</v>
      </c>
      <c r="D90" s="35" t="s">
        <v>336</v>
      </c>
      <c r="E90" s="35" t="s">
        <v>85</v>
      </c>
      <c r="F90" s="34" t="s">
        <v>233</v>
      </c>
      <c r="G90" s="34" t="s">
        <v>491</v>
      </c>
      <c r="H90" s="36">
        <v>28.1</v>
      </c>
      <c r="I90" s="35">
        <v>23.1</v>
      </c>
      <c r="J90" s="37">
        <v>12.9</v>
      </c>
      <c r="K90" s="38">
        <v>0.9133301694076521</v>
      </c>
      <c r="L90" s="39">
        <v>2.2697255985888507</v>
      </c>
      <c r="M90" s="39">
        <v>1.70063338065614</v>
      </c>
      <c r="N90" s="40">
        <v>1.7300415852770266</v>
      </c>
      <c r="O90" s="38">
        <v>1.3886306086126763</v>
      </c>
      <c r="P90" s="39">
        <v>2.8711329726950456</v>
      </c>
      <c r="Q90" s="39">
        <v>2.2073514540504875</v>
      </c>
      <c r="R90" s="41">
        <v>2.3558945278645358</v>
      </c>
      <c r="S90" s="42">
        <v>0.9133301694076521</v>
      </c>
      <c r="T90" s="39">
        <v>2.5118196436149196</v>
      </c>
      <c r="U90" s="39">
        <v>1.748348169295785</v>
      </c>
      <c r="V90" s="41">
        <v>2.1992994811499806</v>
      </c>
      <c r="W90" s="38">
        <v>1.3886306086126763</v>
      </c>
      <c r="X90" s="39">
        <v>3.0975490332187583</v>
      </c>
      <c r="Y90" s="39">
        <v>2.2083042232203316</v>
      </c>
      <c r="Z90" s="40">
        <v>2.8018379697135578</v>
      </c>
      <c r="AA90" s="36" t="s">
        <v>89</v>
      </c>
      <c r="AB90" s="43">
        <v>25.7</v>
      </c>
      <c r="AC90" s="44" t="s">
        <v>90</v>
      </c>
      <c r="AD90" s="46" t="s">
        <v>435</v>
      </c>
      <c r="AE90" s="34" t="s">
        <v>88</v>
      </c>
    </row>
    <row r="91" spans="1:31" ht="51.6" x14ac:dyDescent="0.25">
      <c r="A91" s="33" t="s">
        <v>15</v>
      </c>
      <c r="B91" s="34" t="s">
        <v>16</v>
      </c>
      <c r="C91" s="35" t="s">
        <v>492</v>
      </c>
      <c r="D91" s="35" t="s">
        <v>336</v>
      </c>
      <c r="E91" s="35" t="s">
        <v>85</v>
      </c>
      <c r="F91" s="34" t="s">
        <v>233</v>
      </c>
      <c r="G91" s="34" t="s">
        <v>493</v>
      </c>
      <c r="H91" s="36">
        <v>28.1</v>
      </c>
      <c r="I91" s="35">
        <v>23.1</v>
      </c>
      <c r="J91" s="37">
        <v>12.9</v>
      </c>
      <c r="K91" s="38">
        <v>0.9133301694076521</v>
      </c>
      <c r="L91" s="39">
        <v>2.4046573052170226</v>
      </c>
      <c r="M91" s="39">
        <v>1.7884856521033239</v>
      </c>
      <c r="N91" s="40">
        <v>1.9707309511925142</v>
      </c>
      <c r="O91" s="38">
        <v>1.3886306086126763</v>
      </c>
      <c r="P91" s="39">
        <v>2.9954818329553983</v>
      </c>
      <c r="Q91" s="39">
        <v>2.2740201122078396</v>
      </c>
      <c r="R91" s="41">
        <v>2.5766176408964672</v>
      </c>
      <c r="S91" s="42">
        <v>0.9133301694076521</v>
      </c>
      <c r="T91" s="39">
        <v>2.6907117691288596</v>
      </c>
      <c r="U91" s="39">
        <v>1.774337567978608</v>
      </c>
      <c r="V91" s="41">
        <v>2.5060093879932097</v>
      </c>
      <c r="W91" s="38">
        <v>1.3886306086126763</v>
      </c>
      <c r="X91" s="39">
        <v>3.26390155002712</v>
      </c>
      <c r="Y91" s="39">
        <v>2.2220879237815878</v>
      </c>
      <c r="Z91" s="40">
        <v>3.0865796401193339</v>
      </c>
      <c r="AA91" s="36" t="s">
        <v>89</v>
      </c>
      <c r="AB91" s="43">
        <v>25.7</v>
      </c>
      <c r="AC91" s="44" t="s">
        <v>90</v>
      </c>
      <c r="AD91" s="46" t="s">
        <v>439</v>
      </c>
      <c r="AE91" s="34" t="s">
        <v>88</v>
      </c>
    </row>
    <row r="92" spans="1:31" ht="51.6" x14ac:dyDescent="0.25">
      <c r="A92" s="33" t="s">
        <v>15</v>
      </c>
      <c r="B92" s="34" t="s">
        <v>16</v>
      </c>
      <c r="C92" s="35" t="s">
        <v>494</v>
      </c>
      <c r="D92" s="35" t="s">
        <v>336</v>
      </c>
      <c r="E92" s="35" t="s">
        <v>85</v>
      </c>
      <c r="F92" s="34" t="s">
        <v>233</v>
      </c>
      <c r="G92" s="34" t="s">
        <v>495</v>
      </c>
      <c r="H92" s="36">
        <v>28.1</v>
      </c>
      <c r="I92" s="35">
        <v>23.1</v>
      </c>
      <c r="J92" s="37">
        <v>12.9</v>
      </c>
      <c r="K92" s="38">
        <v>0.9133301694076521</v>
      </c>
      <c r="L92" s="39">
        <v>2.4546861362906509</v>
      </c>
      <c r="M92" s="39">
        <v>1.8722288743767663</v>
      </c>
      <c r="N92" s="40">
        <v>2.0206124549886595</v>
      </c>
      <c r="O92" s="38">
        <v>1.3886306086126763</v>
      </c>
      <c r="P92" s="39">
        <v>3.057275914221373</v>
      </c>
      <c r="Q92" s="39">
        <v>2.3685946503639426</v>
      </c>
      <c r="R92" s="41">
        <v>2.6425068265979026</v>
      </c>
      <c r="S92" s="42">
        <v>0.9133301694076521</v>
      </c>
      <c r="T92" s="39">
        <v>2.7533494168372048</v>
      </c>
      <c r="U92" s="39">
        <v>1.8800422010617388</v>
      </c>
      <c r="V92" s="41">
        <v>2.5703534483828756</v>
      </c>
      <c r="W92" s="38">
        <v>1.3886306086126763</v>
      </c>
      <c r="X92" s="39">
        <v>3.3382668784134331</v>
      </c>
      <c r="Y92" s="39">
        <v>2.3361131936244219</v>
      </c>
      <c r="Z92" s="40">
        <v>3.1656716713824045</v>
      </c>
      <c r="AA92" s="36" t="s">
        <v>89</v>
      </c>
      <c r="AB92" s="43">
        <v>25.7</v>
      </c>
      <c r="AC92" s="44" t="s">
        <v>90</v>
      </c>
      <c r="AD92" s="46" t="s">
        <v>442</v>
      </c>
      <c r="AE92" s="34" t="s">
        <v>88</v>
      </c>
    </row>
    <row r="93" spans="1:31" ht="51.6" x14ac:dyDescent="0.25">
      <c r="A93" s="33" t="s">
        <v>52</v>
      </c>
      <c r="B93" s="34" t="s">
        <v>53</v>
      </c>
      <c r="C93" s="35" t="s">
        <v>496</v>
      </c>
      <c r="D93" s="35" t="s">
        <v>190</v>
      </c>
      <c r="E93" s="35" t="s">
        <v>85</v>
      </c>
      <c r="F93" s="34" t="s">
        <v>191</v>
      </c>
      <c r="G93" s="34" t="s">
        <v>497</v>
      </c>
      <c r="H93" s="36">
        <v>28.1</v>
      </c>
      <c r="I93" s="35">
        <v>23.1</v>
      </c>
      <c r="J93" s="37">
        <v>12.9</v>
      </c>
      <c r="K93" s="38">
        <v>1.3609005845131168</v>
      </c>
      <c r="L93" s="39">
        <v>5.7317206575340744</v>
      </c>
      <c r="M93" s="39">
        <v>4.2636442713867124</v>
      </c>
      <c r="N93" s="40">
        <v>7.6818776130130031</v>
      </c>
      <c r="O93" s="38">
        <v>1.7780502480656422</v>
      </c>
      <c r="P93" s="39">
        <v>6.2987580411851809</v>
      </c>
      <c r="Q93" s="39">
        <v>4.6960405545438704</v>
      </c>
      <c r="R93" s="41">
        <v>8.3304723809686809</v>
      </c>
      <c r="S93" s="42">
        <v>1.3609005845131168</v>
      </c>
      <c r="T93" s="39">
        <v>7.7678069513894545</v>
      </c>
      <c r="U93" s="39">
        <v>5.6463328820830831</v>
      </c>
      <c r="V93" s="41">
        <v>10.568282888543788</v>
      </c>
      <c r="W93" s="38">
        <v>1.7780502480656422</v>
      </c>
      <c r="X93" s="39">
        <v>8.2970554823570595</v>
      </c>
      <c r="Y93" s="39">
        <v>6.1701126359905762</v>
      </c>
      <c r="Z93" s="40">
        <v>11.259798527402738</v>
      </c>
      <c r="AA93" s="36" t="s">
        <v>89</v>
      </c>
      <c r="AB93" s="43">
        <v>155</v>
      </c>
      <c r="AC93" s="44" t="s">
        <v>90</v>
      </c>
      <c r="AD93" s="46" t="s">
        <v>498</v>
      </c>
      <c r="AE93" s="34" t="s">
        <v>88</v>
      </c>
    </row>
    <row r="94" spans="1:31" ht="51.6" x14ac:dyDescent="0.25">
      <c r="A94" s="33" t="s">
        <v>52</v>
      </c>
      <c r="B94" s="34" t="s">
        <v>53</v>
      </c>
      <c r="C94" s="35" t="s">
        <v>499</v>
      </c>
      <c r="D94" s="35" t="s">
        <v>190</v>
      </c>
      <c r="E94" s="35" t="s">
        <v>85</v>
      </c>
      <c r="F94" s="34" t="s">
        <v>191</v>
      </c>
      <c r="G94" s="34" t="s">
        <v>500</v>
      </c>
      <c r="H94" s="36">
        <v>28.1</v>
      </c>
      <c r="I94" s="35">
        <v>23.1</v>
      </c>
      <c r="J94" s="37">
        <v>12.9</v>
      </c>
      <c r="K94" s="38">
        <v>1.3609005845131168</v>
      </c>
      <c r="L94" s="39">
        <v>5.7317206575340744</v>
      </c>
      <c r="M94" s="39">
        <v>4.2636442713867124</v>
      </c>
      <c r="N94" s="40">
        <v>7.6818776130130031</v>
      </c>
      <c r="O94" s="38">
        <v>1.7780502480656422</v>
      </c>
      <c r="P94" s="39">
        <v>6.2987580411851809</v>
      </c>
      <c r="Q94" s="39">
        <v>4.6960405545438704</v>
      </c>
      <c r="R94" s="41">
        <v>8.3304723809686809</v>
      </c>
      <c r="S94" s="42">
        <v>1.3609005845131168</v>
      </c>
      <c r="T94" s="39">
        <v>7.7678069513894545</v>
      </c>
      <c r="U94" s="39">
        <v>5.6463328820830831</v>
      </c>
      <c r="V94" s="41">
        <v>10.568282888543788</v>
      </c>
      <c r="W94" s="38">
        <v>1.7780502480656422</v>
      </c>
      <c r="X94" s="39">
        <v>8.2970554823570595</v>
      </c>
      <c r="Y94" s="39">
        <v>6.1701126359905762</v>
      </c>
      <c r="Z94" s="40">
        <v>11.259798527402738</v>
      </c>
      <c r="AA94" s="36" t="s">
        <v>89</v>
      </c>
      <c r="AB94" s="43">
        <v>155</v>
      </c>
      <c r="AC94" s="44" t="s">
        <v>90</v>
      </c>
      <c r="AD94" s="46" t="s">
        <v>498</v>
      </c>
      <c r="AE94" s="34" t="s">
        <v>88</v>
      </c>
    </row>
    <row r="95" spans="1:31" ht="51.6" x14ac:dyDescent="0.25">
      <c r="A95" s="33" t="s">
        <v>52</v>
      </c>
      <c r="B95" s="34" t="s">
        <v>53</v>
      </c>
      <c r="C95" s="35" t="s">
        <v>501</v>
      </c>
      <c r="D95" s="35" t="s">
        <v>190</v>
      </c>
      <c r="E95" s="35" t="s">
        <v>85</v>
      </c>
      <c r="F95" s="34" t="s">
        <v>191</v>
      </c>
      <c r="G95" s="34" t="s">
        <v>497</v>
      </c>
      <c r="H95" s="36">
        <v>28.1</v>
      </c>
      <c r="I95" s="35">
        <v>23.1</v>
      </c>
      <c r="J95" s="37">
        <v>12.9</v>
      </c>
      <c r="K95" s="38">
        <v>1.3609005845131168</v>
      </c>
      <c r="L95" s="39">
        <v>5.7317206575340744</v>
      </c>
      <c r="M95" s="39">
        <v>4.2636442713867124</v>
      </c>
      <c r="N95" s="40">
        <v>7.6818776130130031</v>
      </c>
      <c r="O95" s="38">
        <v>1.7780502480656422</v>
      </c>
      <c r="P95" s="39">
        <v>6.2987580411851809</v>
      </c>
      <c r="Q95" s="39">
        <v>4.6960405545438704</v>
      </c>
      <c r="R95" s="41">
        <v>8.3304723809686809</v>
      </c>
      <c r="S95" s="42">
        <v>1.3609005845131168</v>
      </c>
      <c r="T95" s="39">
        <v>7.7678069513894545</v>
      </c>
      <c r="U95" s="39">
        <v>5.6463328820830831</v>
      </c>
      <c r="V95" s="41">
        <v>10.568282888543788</v>
      </c>
      <c r="W95" s="38">
        <v>1.7780502480656422</v>
      </c>
      <c r="X95" s="39">
        <v>8.2970554823570595</v>
      </c>
      <c r="Y95" s="39">
        <v>6.1701126359905762</v>
      </c>
      <c r="Z95" s="40">
        <v>11.259798527402738</v>
      </c>
      <c r="AA95" s="36" t="s">
        <v>89</v>
      </c>
      <c r="AB95" s="43">
        <v>155</v>
      </c>
      <c r="AC95" s="44" t="s">
        <v>90</v>
      </c>
      <c r="AD95" s="46" t="s">
        <v>498</v>
      </c>
      <c r="AE95" s="34" t="s">
        <v>88</v>
      </c>
    </row>
    <row r="96" spans="1:31" ht="51.6" x14ac:dyDescent="0.25">
      <c r="A96" s="33" t="s">
        <v>23</v>
      </c>
      <c r="B96" s="34" t="s">
        <v>24</v>
      </c>
      <c r="C96" s="35" t="s">
        <v>502</v>
      </c>
      <c r="D96" s="35" t="s">
        <v>190</v>
      </c>
      <c r="E96" s="35" t="s">
        <v>85</v>
      </c>
      <c r="F96" s="34" t="s">
        <v>191</v>
      </c>
      <c r="G96" s="34" t="s">
        <v>503</v>
      </c>
      <c r="H96" s="36">
        <v>28.1</v>
      </c>
      <c r="I96" s="35">
        <v>23.1</v>
      </c>
      <c r="J96" s="37">
        <v>12.9</v>
      </c>
      <c r="K96" s="38">
        <v>1.3609005845131168</v>
      </c>
      <c r="L96" s="39">
        <v>5.7317206575340744</v>
      </c>
      <c r="M96" s="39">
        <v>4.2636442713867124</v>
      </c>
      <c r="N96" s="40">
        <v>7.6818776130130031</v>
      </c>
      <c r="O96" s="38">
        <v>1.7780502480656422</v>
      </c>
      <c r="P96" s="39">
        <v>6.2987580411851809</v>
      </c>
      <c r="Q96" s="39">
        <v>4.6960405545438704</v>
      </c>
      <c r="R96" s="41">
        <v>8.3304723809686809</v>
      </c>
      <c r="S96" s="42">
        <v>1.3609005845131168</v>
      </c>
      <c r="T96" s="39">
        <v>7.7678069513894545</v>
      </c>
      <c r="U96" s="39">
        <v>5.6463328820830831</v>
      </c>
      <c r="V96" s="41">
        <v>10.568282888543788</v>
      </c>
      <c r="W96" s="38">
        <v>1.7780502480656422</v>
      </c>
      <c r="X96" s="39">
        <v>8.2970554823570595</v>
      </c>
      <c r="Y96" s="39">
        <v>6.1701126359905762</v>
      </c>
      <c r="Z96" s="40">
        <v>11.259798527402738</v>
      </c>
      <c r="AA96" s="36" t="s">
        <v>89</v>
      </c>
      <c r="AB96" s="43">
        <v>155</v>
      </c>
      <c r="AC96" s="44" t="s">
        <v>90</v>
      </c>
      <c r="AD96" s="46" t="s">
        <v>498</v>
      </c>
      <c r="AE96" s="34" t="s">
        <v>88</v>
      </c>
    </row>
    <row r="97" spans="1:31" ht="51.6" x14ac:dyDescent="0.25">
      <c r="A97" s="33" t="s">
        <v>23</v>
      </c>
      <c r="B97" s="34" t="s">
        <v>24</v>
      </c>
      <c r="C97" s="35" t="s">
        <v>504</v>
      </c>
      <c r="D97" s="35" t="s">
        <v>190</v>
      </c>
      <c r="E97" s="35" t="s">
        <v>85</v>
      </c>
      <c r="F97" s="34" t="s">
        <v>191</v>
      </c>
      <c r="G97" s="34" t="s">
        <v>505</v>
      </c>
      <c r="H97" s="36">
        <v>28.1</v>
      </c>
      <c r="I97" s="35">
        <v>23.1</v>
      </c>
      <c r="J97" s="37">
        <v>12.9</v>
      </c>
      <c r="K97" s="38">
        <v>1.3609005845131168</v>
      </c>
      <c r="L97" s="39">
        <v>5.7317206575340744</v>
      </c>
      <c r="M97" s="39">
        <v>4.2636442713867124</v>
      </c>
      <c r="N97" s="40">
        <v>7.6818776130130031</v>
      </c>
      <c r="O97" s="38">
        <v>1.7780502480656422</v>
      </c>
      <c r="P97" s="39">
        <v>6.2987580411851809</v>
      </c>
      <c r="Q97" s="39">
        <v>4.6960405545438704</v>
      </c>
      <c r="R97" s="41">
        <v>8.3304723809686809</v>
      </c>
      <c r="S97" s="42">
        <v>1.3609005845131168</v>
      </c>
      <c r="T97" s="39">
        <v>7.7678069513894545</v>
      </c>
      <c r="U97" s="39">
        <v>5.6463328820830831</v>
      </c>
      <c r="V97" s="41">
        <v>10.568282888543788</v>
      </c>
      <c r="W97" s="38">
        <v>1.7780502480656422</v>
      </c>
      <c r="X97" s="39">
        <v>8.2970554823570595</v>
      </c>
      <c r="Y97" s="39">
        <v>6.1701126359905762</v>
      </c>
      <c r="Z97" s="40">
        <v>11.259798527402738</v>
      </c>
      <c r="AA97" s="36" t="s">
        <v>89</v>
      </c>
      <c r="AB97" s="43">
        <v>155</v>
      </c>
      <c r="AC97" s="44" t="s">
        <v>90</v>
      </c>
      <c r="AD97" s="46" t="s">
        <v>498</v>
      </c>
      <c r="AE97" s="34" t="s">
        <v>88</v>
      </c>
    </row>
    <row r="98" spans="1:31" ht="51.6" x14ac:dyDescent="0.25">
      <c r="A98" s="33" t="s">
        <v>23</v>
      </c>
      <c r="B98" s="34" t="s">
        <v>24</v>
      </c>
      <c r="C98" s="35" t="s">
        <v>506</v>
      </c>
      <c r="D98" s="35" t="s">
        <v>190</v>
      </c>
      <c r="E98" s="35" t="s">
        <v>85</v>
      </c>
      <c r="F98" s="34" t="s">
        <v>191</v>
      </c>
      <c r="G98" s="34" t="s">
        <v>503</v>
      </c>
      <c r="H98" s="36">
        <v>28.1</v>
      </c>
      <c r="I98" s="35">
        <v>23.1</v>
      </c>
      <c r="J98" s="37">
        <v>12.9</v>
      </c>
      <c r="K98" s="38">
        <v>1.3609005845131168</v>
      </c>
      <c r="L98" s="39">
        <v>5.7317206575340744</v>
      </c>
      <c r="M98" s="39">
        <v>4.2636442713867124</v>
      </c>
      <c r="N98" s="40">
        <v>7.6818776130130031</v>
      </c>
      <c r="O98" s="38">
        <v>1.7780502480656422</v>
      </c>
      <c r="P98" s="39">
        <v>6.2987580411851809</v>
      </c>
      <c r="Q98" s="39">
        <v>4.6960405545438704</v>
      </c>
      <c r="R98" s="41">
        <v>8.3304723809686809</v>
      </c>
      <c r="S98" s="42">
        <v>1.3609005845131168</v>
      </c>
      <c r="T98" s="39">
        <v>7.7678069513894545</v>
      </c>
      <c r="U98" s="39">
        <v>5.6463328820830831</v>
      </c>
      <c r="V98" s="41">
        <v>10.568282888543788</v>
      </c>
      <c r="W98" s="38">
        <v>1.7780502480656422</v>
      </c>
      <c r="X98" s="39">
        <v>8.2970554823570595</v>
      </c>
      <c r="Y98" s="39">
        <v>6.1701126359905762</v>
      </c>
      <c r="Z98" s="40">
        <v>11.259798527402738</v>
      </c>
      <c r="AA98" s="36" t="s">
        <v>89</v>
      </c>
      <c r="AB98" s="43">
        <v>155</v>
      </c>
      <c r="AC98" s="44" t="s">
        <v>90</v>
      </c>
      <c r="AD98" s="46" t="s">
        <v>498</v>
      </c>
      <c r="AE98" s="34" t="s">
        <v>88</v>
      </c>
    </row>
    <row r="99" spans="1:31" ht="51.6" x14ac:dyDescent="0.25">
      <c r="A99" s="33" t="s">
        <v>25</v>
      </c>
      <c r="B99" s="34" t="s">
        <v>26</v>
      </c>
      <c r="C99" s="35" t="s">
        <v>507</v>
      </c>
      <c r="D99" s="35" t="s">
        <v>190</v>
      </c>
      <c r="E99" s="35" t="s">
        <v>85</v>
      </c>
      <c r="F99" s="34" t="s">
        <v>191</v>
      </c>
      <c r="G99" s="34" t="s">
        <v>508</v>
      </c>
      <c r="H99" s="36">
        <v>28.1</v>
      </c>
      <c r="I99" s="35">
        <v>23.1</v>
      </c>
      <c r="J99" s="37">
        <v>12.9</v>
      </c>
      <c r="K99" s="38">
        <v>1.3609005845131168</v>
      </c>
      <c r="L99" s="39">
        <v>5.7317206575340744</v>
      </c>
      <c r="M99" s="39">
        <v>4.2636442713867124</v>
      </c>
      <c r="N99" s="40">
        <v>7.6818776130130031</v>
      </c>
      <c r="O99" s="38">
        <v>1.7780502480656422</v>
      </c>
      <c r="P99" s="39">
        <v>6.2987580411851809</v>
      </c>
      <c r="Q99" s="39">
        <v>4.6960405545438704</v>
      </c>
      <c r="R99" s="41">
        <v>8.3304723809686809</v>
      </c>
      <c r="S99" s="42">
        <v>1.3609005845131168</v>
      </c>
      <c r="T99" s="39">
        <v>7.7678069513894545</v>
      </c>
      <c r="U99" s="39">
        <v>5.6463328820830831</v>
      </c>
      <c r="V99" s="41">
        <v>10.568282888543788</v>
      </c>
      <c r="W99" s="38">
        <v>1.7780502480656422</v>
      </c>
      <c r="X99" s="39">
        <v>8.2970554823570595</v>
      </c>
      <c r="Y99" s="39">
        <v>6.1701126359905762</v>
      </c>
      <c r="Z99" s="40">
        <v>11.259798527402738</v>
      </c>
      <c r="AA99" s="36" t="s">
        <v>89</v>
      </c>
      <c r="AB99" s="43">
        <v>155</v>
      </c>
      <c r="AC99" s="44" t="s">
        <v>90</v>
      </c>
      <c r="AD99" s="46" t="s">
        <v>498</v>
      </c>
      <c r="AE99" s="34" t="s">
        <v>88</v>
      </c>
    </row>
    <row r="100" spans="1:31" ht="51.6" x14ac:dyDescent="0.25">
      <c r="A100" s="33" t="s">
        <v>25</v>
      </c>
      <c r="B100" s="34" t="s">
        <v>26</v>
      </c>
      <c r="C100" s="35" t="s">
        <v>509</v>
      </c>
      <c r="D100" s="35" t="s">
        <v>190</v>
      </c>
      <c r="E100" s="35" t="s">
        <v>85</v>
      </c>
      <c r="F100" s="34" t="s">
        <v>191</v>
      </c>
      <c r="G100" s="34" t="s">
        <v>505</v>
      </c>
      <c r="H100" s="36">
        <v>28.1</v>
      </c>
      <c r="I100" s="35">
        <v>23.1</v>
      </c>
      <c r="J100" s="37">
        <v>12.9</v>
      </c>
      <c r="K100" s="38">
        <v>1.3609005845131168</v>
      </c>
      <c r="L100" s="39">
        <v>5.7317206575340744</v>
      </c>
      <c r="M100" s="39">
        <v>4.2636442713867124</v>
      </c>
      <c r="N100" s="40">
        <v>7.6818776130130031</v>
      </c>
      <c r="O100" s="38">
        <v>1.7780502480656422</v>
      </c>
      <c r="P100" s="39">
        <v>6.2987580411851809</v>
      </c>
      <c r="Q100" s="39">
        <v>4.6960405545438704</v>
      </c>
      <c r="R100" s="41">
        <v>8.3304723809686809</v>
      </c>
      <c r="S100" s="42">
        <v>1.3609005845131168</v>
      </c>
      <c r="T100" s="39">
        <v>7.7678069513894545</v>
      </c>
      <c r="U100" s="39">
        <v>5.6463328820830831</v>
      </c>
      <c r="V100" s="41">
        <v>10.568282888543788</v>
      </c>
      <c r="W100" s="38">
        <v>1.7780502480656422</v>
      </c>
      <c r="X100" s="39">
        <v>8.2970554823570595</v>
      </c>
      <c r="Y100" s="39">
        <v>6.1701126359905762</v>
      </c>
      <c r="Z100" s="40">
        <v>11.259798527402738</v>
      </c>
      <c r="AA100" s="36" t="s">
        <v>89</v>
      </c>
      <c r="AB100" s="43">
        <v>155</v>
      </c>
      <c r="AC100" s="44" t="s">
        <v>90</v>
      </c>
      <c r="AD100" s="46" t="s">
        <v>498</v>
      </c>
      <c r="AE100" s="34" t="s">
        <v>88</v>
      </c>
    </row>
    <row r="101" spans="1:31" ht="51.6" x14ac:dyDescent="0.25">
      <c r="A101" s="33" t="s">
        <v>25</v>
      </c>
      <c r="B101" s="34" t="s">
        <v>26</v>
      </c>
      <c r="C101" s="35" t="s">
        <v>510</v>
      </c>
      <c r="D101" s="35" t="s">
        <v>190</v>
      </c>
      <c r="E101" s="35" t="s">
        <v>85</v>
      </c>
      <c r="F101" s="34" t="s">
        <v>191</v>
      </c>
      <c r="G101" s="34" t="s">
        <v>503</v>
      </c>
      <c r="H101" s="36">
        <v>28.1</v>
      </c>
      <c r="I101" s="35">
        <v>23.1</v>
      </c>
      <c r="J101" s="37">
        <v>12.9</v>
      </c>
      <c r="K101" s="38">
        <v>1.3609005845131168</v>
      </c>
      <c r="L101" s="39">
        <v>5.7317206575340744</v>
      </c>
      <c r="M101" s="39">
        <v>4.2636442713867124</v>
      </c>
      <c r="N101" s="40">
        <v>7.6818776130130031</v>
      </c>
      <c r="O101" s="38">
        <v>1.7780502480656422</v>
      </c>
      <c r="P101" s="39">
        <v>6.2987580411851809</v>
      </c>
      <c r="Q101" s="39">
        <v>4.6960405545438704</v>
      </c>
      <c r="R101" s="41">
        <v>8.3304723809686809</v>
      </c>
      <c r="S101" s="42">
        <v>1.3609005845131168</v>
      </c>
      <c r="T101" s="39">
        <v>7.7678069513894545</v>
      </c>
      <c r="U101" s="39">
        <v>5.6463328820830831</v>
      </c>
      <c r="V101" s="41">
        <v>10.568282888543788</v>
      </c>
      <c r="W101" s="38">
        <v>1.7780502480656422</v>
      </c>
      <c r="X101" s="39">
        <v>8.2970554823570595</v>
      </c>
      <c r="Y101" s="39">
        <v>6.1701126359905762</v>
      </c>
      <c r="Z101" s="40">
        <v>11.259798527402738</v>
      </c>
      <c r="AA101" s="36" t="s">
        <v>89</v>
      </c>
      <c r="AB101" s="43">
        <v>155</v>
      </c>
      <c r="AC101" s="44" t="s">
        <v>90</v>
      </c>
      <c r="AD101" s="46" t="s">
        <v>498</v>
      </c>
      <c r="AE101" s="34" t="s">
        <v>88</v>
      </c>
    </row>
    <row r="102" spans="1:31" ht="51.6" x14ac:dyDescent="0.25">
      <c r="A102" s="33" t="s">
        <v>48</v>
      </c>
      <c r="B102" s="34" t="s">
        <v>49</v>
      </c>
      <c r="C102" s="35" t="s">
        <v>511</v>
      </c>
      <c r="D102" s="35" t="s">
        <v>190</v>
      </c>
      <c r="E102" s="35" t="s">
        <v>85</v>
      </c>
      <c r="F102" s="34" t="s">
        <v>512</v>
      </c>
      <c r="G102" s="34" t="s">
        <v>513</v>
      </c>
      <c r="H102" s="36">
        <v>28.1</v>
      </c>
      <c r="I102" s="35">
        <v>23.1</v>
      </c>
      <c r="J102" s="37">
        <v>12.9</v>
      </c>
      <c r="K102" s="38">
        <v>1.5553409018936108</v>
      </c>
      <c r="L102" s="39">
        <v>8.4278837042271384</v>
      </c>
      <c r="M102" s="39">
        <v>6.882544340108165</v>
      </c>
      <c r="N102" s="40">
        <v>12.214973401432925</v>
      </c>
      <c r="O102" s="38">
        <v>1.9580765734696393</v>
      </c>
      <c r="P102" s="39">
        <v>8.9580122555579056</v>
      </c>
      <c r="Q102" s="39">
        <v>7.391644907463454</v>
      </c>
      <c r="R102" s="41">
        <v>13.231087910362159</v>
      </c>
      <c r="S102" s="42">
        <v>1.5553409018936108</v>
      </c>
      <c r="T102" s="39">
        <v>10.823028522091988</v>
      </c>
      <c r="U102" s="39">
        <v>8.0178285745725546</v>
      </c>
      <c r="V102" s="41">
        <v>23.627912355647773</v>
      </c>
      <c r="W102" s="38">
        <v>1.9580765734696393</v>
      </c>
      <c r="X102" s="39">
        <v>11.428928198569835</v>
      </c>
      <c r="Y102" s="39">
        <v>8.5493226536046105</v>
      </c>
      <c r="Z102" s="40">
        <v>24.679844209880514</v>
      </c>
      <c r="AA102" s="36" t="s">
        <v>89</v>
      </c>
      <c r="AB102" s="43">
        <v>185</v>
      </c>
      <c r="AC102" s="44" t="s">
        <v>90</v>
      </c>
      <c r="AD102" s="46" t="s">
        <v>514</v>
      </c>
      <c r="AE102" s="34" t="s">
        <v>88</v>
      </c>
    </row>
    <row r="103" spans="1:31" ht="51.6" x14ac:dyDescent="0.25">
      <c r="A103" s="33" t="s">
        <v>515</v>
      </c>
      <c r="B103" s="34" t="s">
        <v>516</v>
      </c>
      <c r="C103" s="35" t="s">
        <v>517</v>
      </c>
      <c r="D103" s="35" t="s">
        <v>518</v>
      </c>
      <c r="E103" s="35" t="s">
        <v>85</v>
      </c>
      <c r="F103" s="34" t="s">
        <v>287</v>
      </c>
      <c r="G103" s="34" t="s">
        <v>519</v>
      </c>
      <c r="H103" s="36">
        <v>28.1</v>
      </c>
      <c r="I103" s="35">
        <v>23.1</v>
      </c>
      <c r="J103" s="37">
        <v>12.9</v>
      </c>
      <c r="K103" s="38">
        <v>0.81002156088919486</v>
      </c>
      <c r="L103" s="39">
        <v>3.512494612757191</v>
      </c>
      <c r="M103" s="39">
        <v>2.0592267749454543</v>
      </c>
      <c r="N103" s="40">
        <v>3.8895695400916734</v>
      </c>
      <c r="O103" s="38">
        <v>1.0470905399842982</v>
      </c>
      <c r="P103" s="39">
        <v>3.991417897143493</v>
      </c>
      <c r="Q103" s="39">
        <v>2.4168390929713377</v>
      </c>
      <c r="R103" s="41">
        <v>4.5669757068519061</v>
      </c>
      <c r="S103" s="42">
        <v>0.81002156088919486</v>
      </c>
      <c r="T103" s="39">
        <v>4.4367587667691</v>
      </c>
      <c r="U103" s="39">
        <v>2.8892917515417973</v>
      </c>
      <c r="V103" s="41">
        <v>5.8305119745229748</v>
      </c>
      <c r="W103" s="38">
        <v>1.0470905399842982</v>
      </c>
      <c r="X103" s="39">
        <v>4.9803856602492784</v>
      </c>
      <c r="Y103" s="39">
        <v>3.2713447113926271</v>
      </c>
      <c r="Z103" s="40">
        <v>6.5178611848996129</v>
      </c>
      <c r="AA103" s="36" t="s">
        <v>89</v>
      </c>
      <c r="AB103" s="43">
        <v>52</v>
      </c>
      <c r="AC103" s="44" t="s">
        <v>90</v>
      </c>
      <c r="AD103" s="46" t="s">
        <v>289</v>
      </c>
      <c r="AE103" s="34" t="s">
        <v>88</v>
      </c>
    </row>
    <row r="104" spans="1:31" ht="51.6" x14ac:dyDescent="0.25">
      <c r="A104" s="33" t="s">
        <v>520</v>
      </c>
      <c r="B104" s="34" t="s">
        <v>521</v>
      </c>
      <c r="C104" s="35" t="s">
        <v>522</v>
      </c>
      <c r="D104" s="35" t="s">
        <v>190</v>
      </c>
      <c r="E104" s="35" t="s">
        <v>85</v>
      </c>
      <c r="F104" s="34" t="s">
        <v>512</v>
      </c>
      <c r="G104" s="34" t="s">
        <v>523</v>
      </c>
      <c r="H104" s="36">
        <v>28.1</v>
      </c>
      <c r="I104" s="35">
        <v>23.1</v>
      </c>
      <c r="J104" s="37">
        <v>12.9</v>
      </c>
      <c r="K104" s="38">
        <v>1.5553409018936108</v>
      </c>
      <c r="L104" s="39">
        <v>8.4278837042271384</v>
      </c>
      <c r="M104" s="39">
        <v>6.882544340108165</v>
      </c>
      <c r="N104" s="40">
        <v>12.214973401432925</v>
      </c>
      <c r="O104" s="38">
        <v>1.9580765734696393</v>
      </c>
      <c r="P104" s="39">
        <v>8.9580122555579056</v>
      </c>
      <c r="Q104" s="39">
        <v>7.391644907463454</v>
      </c>
      <c r="R104" s="41">
        <v>13.231087910362159</v>
      </c>
      <c r="S104" s="42">
        <v>1.5553409018936108</v>
      </c>
      <c r="T104" s="39">
        <v>10.823028522091988</v>
      </c>
      <c r="U104" s="39">
        <v>8.0178285745725546</v>
      </c>
      <c r="V104" s="41">
        <v>23.627912355647773</v>
      </c>
      <c r="W104" s="38">
        <v>1.9580765734696393</v>
      </c>
      <c r="X104" s="39">
        <v>11.428928198569835</v>
      </c>
      <c r="Y104" s="39">
        <v>8.5493226536046105</v>
      </c>
      <c r="Z104" s="40">
        <v>24.679844209880514</v>
      </c>
      <c r="AA104" s="36" t="s">
        <v>89</v>
      </c>
      <c r="AB104" s="43">
        <v>185</v>
      </c>
      <c r="AC104" s="44" t="s">
        <v>90</v>
      </c>
      <c r="AD104" s="46" t="s">
        <v>514</v>
      </c>
      <c r="AE104" s="34" t="s">
        <v>88</v>
      </c>
    </row>
    <row r="105" spans="1:31" ht="51.6" x14ac:dyDescent="0.25">
      <c r="A105" s="33" t="s">
        <v>524</v>
      </c>
      <c r="B105" s="34" t="s">
        <v>525</v>
      </c>
      <c r="C105" s="35" t="s">
        <v>526</v>
      </c>
      <c r="D105" s="35" t="s">
        <v>518</v>
      </c>
      <c r="E105" s="35" t="s">
        <v>85</v>
      </c>
      <c r="F105" s="34" t="s">
        <v>287</v>
      </c>
      <c r="G105" s="34" t="s">
        <v>519</v>
      </c>
      <c r="H105" s="36">
        <v>28.1</v>
      </c>
      <c r="I105" s="35">
        <v>23.1</v>
      </c>
      <c r="J105" s="37">
        <v>12.9</v>
      </c>
      <c r="K105" s="38">
        <v>0.81002156088919486</v>
      </c>
      <c r="L105" s="39">
        <v>3.512494612757191</v>
      </c>
      <c r="M105" s="39">
        <v>2.0592267749454543</v>
      </c>
      <c r="N105" s="40">
        <v>3.8895695400916734</v>
      </c>
      <c r="O105" s="38">
        <v>1.0470905399842982</v>
      </c>
      <c r="P105" s="39">
        <v>3.991417897143493</v>
      </c>
      <c r="Q105" s="39">
        <v>2.4168390929713377</v>
      </c>
      <c r="R105" s="41">
        <v>4.5669757068519061</v>
      </c>
      <c r="S105" s="42">
        <v>0.81002156088919486</v>
      </c>
      <c r="T105" s="39">
        <v>4.4367587667691</v>
      </c>
      <c r="U105" s="39">
        <v>2.8892917515417973</v>
      </c>
      <c r="V105" s="41">
        <v>5.8305119745229748</v>
      </c>
      <c r="W105" s="38">
        <v>1.0470905399842982</v>
      </c>
      <c r="X105" s="39">
        <v>4.9803856602492784</v>
      </c>
      <c r="Y105" s="39">
        <v>3.2713447113926271</v>
      </c>
      <c r="Z105" s="40">
        <v>6.5178611848996129</v>
      </c>
      <c r="AA105" s="36" t="s">
        <v>89</v>
      </c>
      <c r="AB105" s="43">
        <v>52</v>
      </c>
      <c r="AC105" s="44" t="s">
        <v>90</v>
      </c>
      <c r="AD105" s="46" t="s">
        <v>289</v>
      </c>
      <c r="AE105" s="34" t="s">
        <v>88</v>
      </c>
    </row>
    <row r="106" spans="1:31" ht="51.6" x14ac:dyDescent="0.25">
      <c r="A106" s="33" t="s">
        <v>13</v>
      </c>
      <c r="B106" s="34" t="s">
        <v>14</v>
      </c>
      <c r="C106" s="35" t="s">
        <v>527</v>
      </c>
      <c r="D106" s="35" t="s">
        <v>518</v>
      </c>
      <c r="E106" s="35" t="s">
        <v>85</v>
      </c>
      <c r="F106" s="34" t="s">
        <v>287</v>
      </c>
      <c r="G106" s="34" t="s">
        <v>528</v>
      </c>
      <c r="H106" s="36">
        <v>28.1</v>
      </c>
      <c r="I106" s="35">
        <v>23.1</v>
      </c>
      <c r="J106" s="37">
        <v>12.9</v>
      </c>
      <c r="K106" s="38">
        <v>0.81002156088919486</v>
      </c>
      <c r="L106" s="39">
        <v>3.512494612757191</v>
      </c>
      <c r="M106" s="39">
        <v>2.0592267749454543</v>
      </c>
      <c r="N106" s="40">
        <v>3.8895695400916734</v>
      </c>
      <c r="O106" s="38">
        <v>1.0470905399842982</v>
      </c>
      <c r="P106" s="39">
        <v>3.991417897143493</v>
      </c>
      <c r="Q106" s="39">
        <v>2.4168390929713377</v>
      </c>
      <c r="R106" s="41">
        <v>4.5669757068519061</v>
      </c>
      <c r="S106" s="42">
        <v>0.81002156088919486</v>
      </c>
      <c r="T106" s="39">
        <v>4.4367587667691</v>
      </c>
      <c r="U106" s="39">
        <v>2.8892917515417973</v>
      </c>
      <c r="V106" s="41">
        <v>5.8305119745229748</v>
      </c>
      <c r="W106" s="38">
        <v>1.0470905399842982</v>
      </c>
      <c r="X106" s="39">
        <v>4.9803856602492784</v>
      </c>
      <c r="Y106" s="39">
        <v>3.2713447113926271</v>
      </c>
      <c r="Z106" s="40">
        <v>6.5178611848996129</v>
      </c>
      <c r="AA106" s="36" t="s">
        <v>89</v>
      </c>
      <c r="AB106" s="43">
        <v>52</v>
      </c>
      <c r="AC106" s="44" t="s">
        <v>90</v>
      </c>
      <c r="AD106" s="46" t="s">
        <v>289</v>
      </c>
      <c r="AE106" s="34" t="s">
        <v>88</v>
      </c>
    </row>
    <row r="107" spans="1:31" ht="51.6" x14ac:dyDescent="0.25">
      <c r="A107" s="33" t="s">
        <v>13</v>
      </c>
      <c r="B107" s="34" t="s">
        <v>14</v>
      </c>
      <c r="C107" s="35" t="s">
        <v>529</v>
      </c>
      <c r="D107" s="35" t="s">
        <v>518</v>
      </c>
      <c r="E107" s="35" t="s">
        <v>85</v>
      </c>
      <c r="F107" s="34" t="s">
        <v>287</v>
      </c>
      <c r="G107" s="34" t="s">
        <v>530</v>
      </c>
      <c r="H107" s="36">
        <v>28.1</v>
      </c>
      <c r="I107" s="35">
        <v>23.1</v>
      </c>
      <c r="J107" s="37">
        <v>12.9</v>
      </c>
      <c r="K107" s="38">
        <v>0.81002156088919486</v>
      </c>
      <c r="L107" s="39">
        <v>3.6379926931772895</v>
      </c>
      <c r="M107" s="39">
        <v>2.2933155676425909</v>
      </c>
      <c r="N107" s="40">
        <v>4.0622643558978728</v>
      </c>
      <c r="O107" s="38">
        <v>1.0470905399842982</v>
      </c>
      <c r="P107" s="39">
        <v>4.1450899680698177</v>
      </c>
      <c r="Q107" s="39">
        <v>2.5584605116180872</v>
      </c>
      <c r="R107" s="41">
        <v>4.6694091035630603</v>
      </c>
      <c r="S107" s="42">
        <v>0.81002156088919486</v>
      </c>
      <c r="T107" s="39">
        <v>4.5040994786627317</v>
      </c>
      <c r="U107" s="39">
        <v>2.973725470384136</v>
      </c>
      <c r="V107" s="41">
        <v>5.9490979968801474</v>
      </c>
      <c r="W107" s="38">
        <v>1.0470905399842982</v>
      </c>
      <c r="X107" s="39">
        <v>5.03027094989997</v>
      </c>
      <c r="Y107" s="39">
        <v>3.3943163448488329</v>
      </c>
      <c r="Z107" s="40">
        <v>6.6639653039822742</v>
      </c>
      <c r="AA107" s="36" t="s">
        <v>89</v>
      </c>
      <c r="AB107" s="43">
        <v>52</v>
      </c>
      <c r="AC107" s="44" t="s">
        <v>90</v>
      </c>
      <c r="AD107" s="46" t="s">
        <v>531</v>
      </c>
      <c r="AE107" s="34" t="s">
        <v>88</v>
      </c>
    </row>
    <row r="108" spans="1:31" ht="51.6" x14ac:dyDescent="0.25">
      <c r="A108" s="33" t="s">
        <v>532</v>
      </c>
      <c r="B108" s="34" t="s">
        <v>533</v>
      </c>
      <c r="C108" s="35" t="s">
        <v>534</v>
      </c>
      <c r="D108" s="35" t="s">
        <v>518</v>
      </c>
      <c r="E108" s="35" t="s">
        <v>85</v>
      </c>
      <c r="F108" s="34" t="s">
        <v>287</v>
      </c>
      <c r="G108" s="34" t="s">
        <v>288</v>
      </c>
      <c r="H108" s="36">
        <v>28.1</v>
      </c>
      <c r="I108" s="35">
        <v>23.1</v>
      </c>
      <c r="J108" s="37">
        <v>12.9</v>
      </c>
      <c r="K108" s="38">
        <v>0.81002156088919486</v>
      </c>
      <c r="L108" s="39">
        <v>3.512494612757191</v>
      </c>
      <c r="M108" s="39">
        <v>2.0592267749454543</v>
      </c>
      <c r="N108" s="40">
        <v>3.8895695400916734</v>
      </c>
      <c r="O108" s="38">
        <v>1.0470905399842982</v>
      </c>
      <c r="P108" s="39">
        <v>3.991417897143493</v>
      </c>
      <c r="Q108" s="39">
        <v>2.4168390929713377</v>
      </c>
      <c r="R108" s="41">
        <v>4.5669757068519061</v>
      </c>
      <c r="S108" s="42">
        <v>0.81002156088919486</v>
      </c>
      <c r="T108" s="39">
        <v>4.4367587667691</v>
      </c>
      <c r="U108" s="39">
        <v>2.8892917515417973</v>
      </c>
      <c r="V108" s="41">
        <v>5.8305119745229748</v>
      </c>
      <c r="W108" s="38">
        <v>1.0470905399842982</v>
      </c>
      <c r="X108" s="39">
        <v>4.9803856602492784</v>
      </c>
      <c r="Y108" s="39">
        <v>3.2713447113926271</v>
      </c>
      <c r="Z108" s="40">
        <v>6.5178611848996129</v>
      </c>
      <c r="AA108" s="36" t="s">
        <v>89</v>
      </c>
      <c r="AB108" s="43">
        <v>52</v>
      </c>
      <c r="AC108" s="44" t="s">
        <v>90</v>
      </c>
      <c r="AD108" s="46" t="s">
        <v>289</v>
      </c>
      <c r="AE108" s="34" t="s">
        <v>88</v>
      </c>
    </row>
    <row r="109" spans="1:31" ht="51.6" x14ac:dyDescent="0.25">
      <c r="A109" s="33" t="s">
        <v>532</v>
      </c>
      <c r="B109" s="34" t="s">
        <v>533</v>
      </c>
      <c r="C109" s="35" t="s">
        <v>535</v>
      </c>
      <c r="D109" s="35" t="s">
        <v>518</v>
      </c>
      <c r="E109" s="35" t="s">
        <v>85</v>
      </c>
      <c r="F109" s="34" t="s">
        <v>287</v>
      </c>
      <c r="G109" s="34" t="s">
        <v>536</v>
      </c>
      <c r="H109" s="36">
        <v>28.1</v>
      </c>
      <c r="I109" s="35">
        <v>23.1</v>
      </c>
      <c r="J109" s="37">
        <v>12.9</v>
      </c>
      <c r="K109" s="38">
        <v>0.81002156088919486</v>
      </c>
      <c r="L109" s="39">
        <v>3.6379926931772895</v>
      </c>
      <c r="M109" s="39">
        <v>2.2933155676425909</v>
      </c>
      <c r="N109" s="40">
        <v>4.0622643558978728</v>
      </c>
      <c r="O109" s="38">
        <v>1.0470905399842982</v>
      </c>
      <c r="P109" s="39">
        <v>4.1450899680698177</v>
      </c>
      <c r="Q109" s="39">
        <v>2.5584605116180872</v>
      </c>
      <c r="R109" s="41">
        <v>4.6694091035630603</v>
      </c>
      <c r="S109" s="42">
        <v>0.81002156088919486</v>
      </c>
      <c r="T109" s="39">
        <v>4.5040994786627317</v>
      </c>
      <c r="U109" s="39">
        <v>2.973725470384136</v>
      </c>
      <c r="V109" s="41">
        <v>5.9490979968801474</v>
      </c>
      <c r="W109" s="38">
        <v>1.0470905399842982</v>
      </c>
      <c r="X109" s="39">
        <v>5.03027094989997</v>
      </c>
      <c r="Y109" s="39">
        <v>3.3943163448488329</v>
      </c>
      <c r="Z109" s="40">
        <v>6.6639653039822742</v>
      </c>
      <c r="AA109" s="36" t="s">
        <v>89</v>
      </c>
      <c r="AB109" s="43">
        <v>52</v>
      </c>
      <c r="AC109" s="44" t="s">
        <v>90</v>
      </c>
      <c r="AD109" s="46" t="s">
        <v>531</v>
      </c>
      <c r="AE109" s="34" t="s">
        <v>88</v>
      </c>
    </row>
    <row r="110" spans="1:31" ht="51.6" x14ac:dyDescent="0.25">
      <c r="A110" s="33" t="s">
        <v>532</v>
      </c>
      <c r="B110" s="34" t="s">
        <v>533</v>
      </c>
      <c r="C110" s="35" t="s">
        <v>537</v>
      </c>
      <c r="D110" s="35" t="s">
        <v>518</v>
      </c>
      <c r="E110" s="35" t="s">
        <v>85</v>
      </c>
      <c r="F110" s="34" t="s">
        <v>287</v>
      </c>
      <c r="G110" s="34" t="s">
        <v>536</v>
      </c>
      <c r="H110" s="36">
        <v>28.1</v>
      </c>
      <c r="I110" s="35">
        <v>23.1</v>
      </c>
      <c r="J110" s="37">
        <v>12.9</v>
      </c>
      <c r="K110" s="38">
        <v>0.81002156088919486</v>
      </c>
      <c r="L110" s="39">
        <v>3.6379926931772895</v>
      </c>
      <c r="M110" s="39">
        <v>2.2933155676425909</v>
      </c>
      <c r="N110" s="40">
        <v>4.0622643558978728</v>
      </c>
      <c r="O110" s="38">
        <v>1.0470905399842982</v>
      </c>
      <c r="P110" s="39">
        <v>4.1450899680698177</v>
      </c>
      <c r="Q110" s="39">
        <v>2.5584605116180872</v>
      </c>
      <c r="R110" s="41">
        <v>4.6694091035630603</v>
      </c>
      <c r="S110" s="42">
        <v>0.81002156088919486</v>
      </c>
      <c r="T110" s="39">
        <v>4.5040994786627317</v>
      </c>
      <c r="U110" s="39">
        <v>2.973725470384136</v>
      </c>
      <c r="V110" s="41">
        <v>5.9490979968801474</v>
      </c>
      <c r="W110" s="38">
        <v>1.0470905399842982</v>
      </c>
      <c r="X110" s="39">
        <v>5.03027094989997</v>
      </c>
      <c r="Y110" s="39">
        <v>3.3943163448488329</v>
      </c>
      <c r="Z110" s="40">
        <v>6.6639653039822742</v>
      </c>
      <c r="AA110" s="36" t="s">
        <v>89</v>
      </c>
      <c r="AB110" s="43">
        <v>52</v>
      </c>
      <c r="AC110" s="44" t="s">
        <v>90</v>
      </c>
      <c r="AD110" s="46" t="s">
        <v>531</v>
      </c>
      <c r="AE110" s="34" t="s">
        <v>88</v>
      </c>
    </row>
    <row r="111" spans="1:31" ht="51.6" x14ac:dyDescent="0.25">
      <c r="A111" s="33" t="s">
        <v>27</v>
      </c>
      <c r="B111" s="34" t="s">
        <v>538</v>
      </c>
      <c r="C111" s="47" t="s">
        <v>539</v>
      </c>
      <c r="D111" s="35" t="s">
        <v>518</v>
      </c>
      <c r="E111" s="35" t="s">
        <v>85</v>
      </c>
      <c r="F111" s="34" t="s">
        <v>287</v>
      </c>
      <c r="G111" s="34" t="s">
        <v>540</v>
      </c>
      <c r="H111" s="36">
        <v>28.1</v>
      </c>
      <c r="I111" s="35">
        <v>23.1</v>
      </c>
      <c r="J111" s="37">
        <v>12.9</v>
      </c>
      <c r="K111" s="38">
        <v>0.81002156088919486</v>
      </c>
      <c r="L111" s="39">
        <v>3.9540063337992746</v>
      </c>
      <c r="M111" s="39">
        <v>2.4958798149333821</v>
      </c>
      <c r="N111" s="40">
        <v>5.1328372659561294</v>
      </c>
      <c r="O111" s="38">
        <v>1.0470905399842982</v>
      </c>
      <c r="P111" s="39">
        <v>4.4707566867624662</v>
      </c>
      <c r="Q111" s="39">
        <v>2.9380707101395318</v>
      </c>
      <c r="R111" s="41">
        <v>5.8762842946679426</v>
      </c>
      <c r="S111" s="42">
        <v>0.81002156088919486</v>
      </c>
      <c r="T111" s="39">
        <v>5.0199498781110332</v>
      </c>
      <c r="U111" s="39">
        <v>3.2335099687700173</v>
      </c>
      <c r="V111" s="41">
        <v>6.9892627469238855</v>
      </c>
      <c r="W111" s="38">
        <v>1.0470905399842982</v>
      </c>
      <c r="X111" s="39">
        <v>5.5534321596446476</v>
      </c>
      <c r="Y111" s="39">
        <v>3.6194486234339225</v>
      </c>
      <c r="Z111" s="40">
        <v>7.6993797982170022</v>
      </c>
      <c r="AA111" s="36" t="s">
        <v>89</v>
      </c>
      <c r="AB111" s="43">
        <v>52</v>
      </c>
      <c r="AC111" s="44" t="s">
        <v>90</v>
      </c>
      <c r="AD111" s="46" t="s">
        <v>541</v>
      </c>
      <c r="AE111" s="34" t="s">
        <v>88</v>
      </c>
    </row>
    <row r="112" spans="1:31" ht="51.6" x14ac:dyDescent="0.25">
      <c r="A112" s="33" t="s">
        <v>542</v>
      </c>
      <c r="B112" s="34" t="s">
        <v>543</v>
      </c>
      <c r="C112" s="47" t="s">
        <v>544</v>
      </c>
      <c r="D112" s="35" t="s">
        <v>518</v>
      </c>
      <c r="E112" s="35" t="s">
        <v>85</v>
      </c>
      <c r="F112" s="34" t="s">
        <v>287</v>
      </c>
      <c r="G112" s="34" t="s">
        <v>545</v>
      </c>
      <c r="H112" s="36">
        <v>28.1</v>
      </c>
      <c r="I112" s="35">
        <v>23.1</v>
      </c>
      <c r="J112" s="37">
        <v>12.9</v>
      </c>
      <c r="K112" s="38">
        <v>0.86002156088919501</v>
      </c>
      <c r="L112" s="39">
        <v>3.2271856190613599</v>
      </c>
      <c r="M112" s="39">
        <v>3.4392388533411302</v>
      </c>
      <c r="N112" s="40">
        <v>6.1918231137074304</v>
      </c>
      <c r="O112" s="38">
        <v>1.2748922743056299</v>
      </c>
      <c r="P112" s="39">
        <v>3.8433944504408899</v>
      </c>
      <c r="Q112" s="39">
        <v>4.1648527527762598</v>
      </c>
      <c r="R112" s="41">
        <v>7.6286231319733702</v>
      </c>
      <c r="S112" s="42">
        <v>0.86002156088919501</v>
      </c>
      <c r="T112" s="39">
        <v>6.1531887693416403</v>
      </c>
      <c r="U112" s="39">
        <v>8.1358606282880306</v>
      </c>
      <c r="V112" s="41">
        <v>18.4748987738054</v>
      </c>
      <c r="W112" s="38">
        <v>1.2748922743056299</v>
      </c>
      <c r="X112" s="39">
        <v>6.7628293354893803</v>
      </c>
      <c r="Y112" s="39">
        <v>8.8349443636695195</v>
      </c>
      <c r="Z112" s="40">
        <v>20.547013801985539</v>
      </c>
      <c r="AA112" s="36" t="s">
        <v>89</v>
      </c>
      <c r="AB112" s="45">
        <v>52</v>
      </c>
      <c r="AC112" s="44" t="s">
        <v>90</v>
      </c>
      <c r="AD112" s="46" t="s">
        <v>546</v>
      </c>
      <c r="AE112" s="34"/>
    </row>
    <row r="113" spans="1:31" ht="51.6" x14ac:dyDescent="0.25">
      <c r="A113" s="33" t="s">
        <v>56</v>
      </c>
      <c r="B113" s="34" t="s">
        <v>57</v>
      </c>
      <c r="C113" s="47" t="s">
        <v>547</v>
      </c>
      <c r="D113" s="35" t="s">
        <v>518</v>
      </c>
      <c r="E113" s="35" t="s">
        <v>85</v>
      </c>
      <c r="F113" s="34" t="s">
        <v>287</v>
      </c>
      <c r="G113" s="34" t="s">
        <v>545</v>
      </c>
      <c r="H113" s="36">
        <v>28.1</v>
      </c>
      <c r="I113" s="35">
        <v>23.1</v>
      </c>
      <c r="J113" s="37">
        <v>12.9</v>
      </c>
      <c r="K113" s="38">
        <v>0.86002156088919501</v>
      </c>
      <c r="L113" s="39">
        <v>3.2019554389832101</v>
      </c>
      <c r="M113" s="39">
        <v>3.4015290812791599</v>
      </c>
      <c r="N113" s="40">
        <v>5.8750915201408302</v>
      </c>
      <c r="O113" s="38">
        <v>1.2748922743056299</v>
      </c>
      <c r="P113" s="39">
        <v>3.8204186096592001</v>
      </c>
      <c r="Q113" s="39">
        <v>4.1246073956671001</v>
      </c>
      <c r="R113" s="41">
        <v>7.2747791953234104</v>
      </c>
      <c r="S113" s="42">
        <v>0.86002156088919501</v>
      </c>
      <c r="T113" s="39">
        <v>6.1284852073389802</v>
      </c>
      <c r="U113" s="39">
        <v>8.0996546908807208</v>
      </c>
      <c r="V113" s="41">
        <v>17.7172082342809</v>
      </c>
      <c r="W113" s="38">
        <v>1.2748922743056299</v>
      </c>
      <c r="X113" s="39">
        <v>6.7494475555554798</v>
      </c>
      <c r="Y113" s="39">
        <v>8.8154891346009592</v>
      </c>
      <c r="Z113" s="40">
        <v>19.117649243959502</v>
      </c>
      <c r="AA113" s="36" t="s">
        <v>89</v>
      </c>
      <c r="AB113" s="45">
        <v>52</v>
      </c>
      <c r="AC113" s="44" t="s">
        <v>90</v>
      </c>
      <c r="AD113" s="46" t="s">
        <v>548</v>
      </c>
      <c r="AE113" s="34"/>
    </row>
    <row r="114" spans="1:31" ht="51.6" x14ac:dyDescent="0.25">
      <c r="A114" s="33" t="s">
        <v>549</v>
      </c>
      <c r="B114" s="34" t="s">
        <v>550</v>
      </c>
      <c r="C114" s="35" t="s">
        <v>551</v>
      </c>
      <c r="D114" s="35" t="s">
        <v>190</v>
      </c>
      <c r="E114" s="35" t="s">
        <v>85</v>
      </c>
      <c r="F114" s="34" t="s">
        <v>191</v>
      </c>
      <c r="G114" s="34" t="s">
        <v>552</v>
      </c>
      <c r="H114" s="36">
        <v>28.1</v>
      </c>
      <c r="I114" s="35">
        <v>23.1</v>
      </c>
      <c r="J114" s="37">
        <v>12.9</v>
      </c>
      <c r="K114" s="38">
        <v>1.3609005845131168</v>
      </c>
      <c r="L114" s="39">
        <v>5.7317206575340744</v>
      </c>
      <c r="M114" s="39">
        <v>4.2636442713867124</v>
      </c>
      <c r="N114" s="40">
        <v>7.6818776130130031</v>
      </c>
      <c r="O114" s="38">
        <v>1.7780502480656422</v>
      </c>
      <c r="P114" s="39">
        <v>6.2987580411851809</v>
      </c>
      <c r="Q114" s="39">
        <v>4.6960405545438704</v>
      </c>
      <c r="R114" s="41">
        <v>8.3304723809686809</v>
      </c>
      <c r="S114" s="42">
        <v>1.3609005845131168</v>
      </c>
      <c r="T114" s="39">
        <v>7.7678069513894545</v>
      </c>
      <c r="U114" s="39">
        <v>5.6463328820830831</v>
      </c>
      <c r="V114" s="41">
        <v>10.568282888543788</v>
      </c>
      <c r="W114" s="38">
        <v>1.7780502480656422</v>
      </c>
      <c r="X114" s="39">
        <v>8.2970554823570595</v>
      </c>
      <c r="Y114" s="39">
        <v>6.1701126359905762</v>
      </c>
      <c r="Z114" s="40">
        <v>11.259798527402738</v>
      </c>
      <c r="AA114" s="36" t="s">
        <v>89</v>
      </c>
      <c r="AB114" s="43">
        <v>155</v>
      </c>
      <c r="AC114" s="44" t="s">
        <v>90</v>
      </c>
      <c r="AD114" s="46" t="s">
        <v>498</v>
      </c>
      <c r="AE114" s="34" t="s">
        <v>88</v>
      </c>
    </row>
    <row r="115" spans="1:31" ht="51.6" x14ac:dyDescent="0.25">
      <c r="A115" s="33" t="s">
        <v>549</v>
      </c>
      <c r="B115" s="34" t="s">
        <v>550</v>
      </c>
      <c r="C115" s="35" t="s">
        <v>553</v>
      </c>
      <c r="D115" s="35" t="s">
        <v>190</v>
      </c>
      <c r="E115" s="35" t="s">
        <v>85</v>
      </c>
      <c r="F115" s="34" t="s">
        <v>191</v>
      </c>
      <c r="G115" s="34" t="s">
        <v>554</v>
      </c>
      <c r="H115" s="36">
        <v>28.1</v>
      </c>
      <c r="I115" s="35">
        <v>23.1</v>
      </c>
      <c r="J115" s="37">
        <v>12.9</v>
      </c>
      <c r="K115" s="38">
        <v>1.3609005845131168</v>
      </c>
      <c r="L115" s="39">
        <v>5.7317206575340744</v>
      </c>
      <c r="M115" s="39">
        <v>4.2636442713867124</v>
      </c>
      <c r="N115" s="40">
        <v>7.6818776130130031</v>
      </c>
      <c r="O115" s="38">
        <v>1.7780502480656422</v>
      </c>
      <c r="P115" s="39">
        <v>6.2987580411851809</v>
      </c>
      <c r="Q115" s="39">
        <v>4.6960405545438704</v>
      </c>
      <c r="R115" s="41">
        <v>8.3304723809686809</v>
      </c>
      <c r="S115" s="42">
        <v>1.3609005845131168</v>
      </c>
      <c r="T115" s="39">
        <v>7.7678069513894545</v>
      </c>
      <c r="U115" s="39">
        <v>5.6463328820830831</v>
      </c>
      <c r="V115" s="41">
        <v>10.568282888543788</v>
      </c>
      <c r="W115" s="38">
        <v>1.7780502480656422</v>
      </c>
      <c r="X115" s="39">
        <v>8.2970554823570595</v>
      </c>
      <c r="Y115" s="39">
        <v>6.1701126359905762</v>
      </c>
      <c r="Z115" s="40">
        <v>11.259798527402738</v>
      </c>
      <c r="AA115" s="36" t="s">
        <v>89</v>
      </c>
      <c r="AB115" s="43">
        <v>155</v>
      </c>
      <c r="AC115" s="44" t="s">
        <v>90</v>
      </c>
      <c r="AD115" s="46" t="s">
        <v>498</v>
      </c>
      <c r="AE115" s="34" t="s">
        <v>88</v>
      </c>
    </row>
    <row r="116" spans="1:31" ht="51.6" x14ac:dyDescent="0.25">
      <c r="A116" s="33" t="s">
        <v>549</v>
      </c>
      <c r="B116" s="34" t="s">
        <v>550</v>
      </c>
      <c r="C116" s="35" t="s">
        <v>555</v>
      </c>
      <c r="D116" s="35" t="s">
        <v>190</v>
      </c>
      <c r="E116" s="35" t="s">
        <v>85</v>
      </c>
      <c r="F116" s="34" t="s">
        <v>191</v>
      </c>
      <c r="G116" s="34" t="s">
        <v>556</v>
      </c>
      <c r="H116" s="36">
        <v>28.1</v>
      </c>
      <c r="I116" s="35">
        <v>23.1</v>
      </c>
      <c r="J116" s="37">
        <v>12.9</v>
      </c>
      <c r="K116" s="38">
        <v>1.3609005845131168</v>
      </c>
      <c r="L116" s="39">
        <v>5.7317206575340744</v>
      </c>
      <c r="M116" s="39">
        <v>4.2636442713867124</v>
      </c>
      <c r="N116" s="40">
        <v>7.6818776130130031</v>
      </c>
      <c r="O116" s="38">
        <v>1.7780502480656422</v>
      </c>
      <c r="P116" s="39">
        <v>6.2987580411851809</v>
      </c>
      <c r="Q116" s="39">
        <v>4.6960405545438704</v>
      </c>
      <c r="R116" s="41">
        <v>8.3304723809686809</v>
      </c>
      <c r="S116" s="42">
        <v>1.3609005845131168</v>
      </c>
      <c r="T116" s="39">
        <v>7.7678069513894545</v>
      </c>
      <c r="U116" s="39">
        <v>5.6463328820830831</v>
      </c>
      <c r="V116" s="41">
        <v>10.568282888543788</v>
      </c>
      <c r="W116" s="38">
        <v>1.7780502480656422</v>
      </c>
      <c r="X116" s="39">
        <v>8.2970554823570595</v>
      </c>
      <c r="Y116" s="39">
        <v>6.1701126359905762</v>
      </c>
      <c r="Z116" s="40">
        <v>11.259798527402738</v>
      </c>
      <c r="AA116" s="36" t="s">
        <v>89</v>
      </c>
      <c r="AB116" s="43">
        <v>155</v>
      </c>
      <c r="AC116" s="44" t="s">
        <v>90</v>
      </c>
      <c r="AD116" s="46" t="s">
        <v>498</v>
      </c>
      <c r="AE116" s="34" t="s">
        <v>88</v>
      </c>
    </row>
    <row r="117" spans="1:31" ht="51.6" x14ac:dyDescent="0.25">
      <c r="A117" s="33" t="s">
        <v>557</v>
      </c>
      <c r="B117" s="34" t="s">
        <v>558</v>
      </c>
      <c r="C117" s="35" t="s">
        <v>559</v>
      </c>
      <c r="D117" s="35" t="s">
        <v>518</v>
      </c>
      <c r="E117" s="35" t="s">
        <v>85</v>
      </c>
      <c r="F117" s="34" t="s">
        <v>560</v>
      </c>
      <c r="G117" s="34" t="s">
        <v>561</v>
      </c>
      <c r="H117" s="36">
        <v>28.1</v>
      </c>
      <c r="I117" s="35">
        <v>23.1</v>
      </c>
      <c r="J117" s="37">
        <v>12.9</v>
      </c>
      <c r="K117" s="38">
        <v>0.81002156088919486</v>
      </c>
      <c r="L117" s="39">
        <v>2.8990474485774911</v>
      </c>
      <c r="M117" s="39">
        <v>1.6326650175210415</v>
      </c>
      <c r="N117" s="40">
        <v>2.8633051506858163</v>
      </c>
      <c r="O117" s="38">
        <v>1.0470905399842982</v>
      </c>
      <c r="P117" s="39">
        <v>3.3565133820965394</v>
      </c>
      <c r="Q117" s="39">
        <v>1.9656178019231714</v>
      </c>
      <c r="R117" s="41">
        <v>3.4084160380028927</v>
      </c>
      <c r="S117" s="42">
        <v>0.81002156088919486</v>
      </c>
      <c r="T117" s="39">
        <v>3.4590915809324647</v>
      </c>
      <c r="U117" s="39">
        <v>2.1047164995405492</v>
      </c>
      <c r="V117" s="41">
        <v>3.9618305924330381</v>
      </c>
      <c r="W117" s="38">
        <v>1.0470905399842982</v>
      </c>
      <c r="X117" s="39">
        <v>4.0024345355776862</v>
      </c>
      <c r="Y117" s="39">
        <v>2.5096669397420168</v>
      </c>
      <c r="Z117" s="40">
        <v>4.5983965673014788</v>
      </c>
      <c r="AA117" s="36" t="s">
        <v>89</v>
      </c>
      <c r="AB117" s="43">
        <v>52</v>
      </c>
      <c r="AC117" s="44" t="s">
        <v>90</v>
      </c>
      <c r="AD117" s="46" t="s">
        <v>562</v>
      </c>
      <c r="AE117" s="34" t="s">
        <v>88</v>
      </c>
    </row>
    <row r="118" spans="1:31" ht="51.6" x14ac:dyDescent="0.25">
      <c r="A118" s="33" t="s">
        <v>563</v>
      </c>
      <c r="B118" s="34" t="s">
        <v>564</v>
      </c>
      <c r="C118" s="35" t="s">
        <v>565</v>
      </c>
      <c r="D118" s="35" t="s">
        <v>518</v>
      </c>
      <c r="E118" s="35" t="s">
        <v>85</v>
      </c>
      <c r="F118" s="34" t="s">
        <v>560</v>
      </c>
      <c r="G118" s="34" t="s">
        <v>561</v>
      </c>
      <c r="H118" s="36">
        <v>28.1</v>
      </c>
      <c r="I118" s="35">
        <v>23.1</v>
      </c>
      <c r="J118" s="37">
        <v>12.9</v>
      </c>
      <c r="K118" s="38">
        <v>0.81002156088919486</v>
      </c>
      <c r="L118" s="39">
        <v>2.8990474485774911</v>
      </c>
      <c r="M118" s="39">
        <v>1.6326650175210415</v>
      </c>
      <c r="N118" s="40">
        <v>2.8633051506858163</v>
      </c>
      <c r="O118" s="38">
        <v>1.0470905399842982</v>
      </c>
      <c r="P118" s="39">
        <v>3.3565133820965394</v>
      </c>
      <c r="Q118" s="39">
        <v>1.9656178019231714</v>
      </c>
      <c r="R118" s="41">
        <v>3.4084160380028927</v>
      </c>
      <c r="S118" s="42">
        <v>0.81002156088919486</v>
      </c>
      <c r="T118" s="39">
        <v>3.4590915809324647</v>
      </c>
      <c r="U118" s="39">
        <v>2.1047164995405492</v>
      </c>
      <c r="V118" s="41">
        <v>3.9618305924330381</v>
      </c>
      <c r="W118" s="38">
        <v>1.0470905399842982</v>
      </c>
      <c r="X118" s="39">
        <v>4.0024345355776862</v>
      </c>
      <c r="Y118" s="39">
        <v>2.5096669397420168</v>
      </c>
      <c r="Z118" s="40">
        <v>4.5983965673014788</v>
      </c>
      <c r="AA118" s="36" t="s">
        <v>89</v>
      </c>
      <c r="AB118" s="43">
        <v>52</v>
      </c>
      <c r="AC118" s="44" t="s">
        <v>90</v>
      </c>
      <c r="AD118" s="46" t="s">
        <v>562</v>
      </c>
      <c r="AE118" s="34" t="s">
        <v>88</v>
      </c>
    </row>
    <row r="119" spans="1:31" ht="51.6" x14ac:dyDescent="0.25">
      <c r="A119" s="33" t="s">
        <v>566</v>
      </c>
      <c r="B119" s="34" t="s">
        <v>567</v>
      </c>
      <c r="C119" s="47" t="s">
        <v>568</v>
      </c>
      <c r="D119" s="35" t="s">
        <v>518</v>
      </c>
      <c r="E119" s="35" t="s">
        <v>85</v>
      </c>
      <c r="F119" s="34" t="s">
        <v>560</v>
      </c>
      <c r="G119" s="34" t="s">
        <v>569</v>
      </c>
      <c r="H119" s="36">
        <v>28.1</v>
      </c>
      <c r="I119" s="35">
        <v>23.1</v>
      </c>
      <c r="J119" s="37">
        <v>12.9</v>
      </c>
      <c r="K119" s="38">
        <v>0.86002156088919501</v>
      </c>
      <c r="L119" s="39">
        <v>2.9572167885726102</v>
      </c>
      <c r="M119" s="39">
        <v>3.1922208899376998</v>
      </c>
      <c r="N119" s="40">
        <v>6.1127541233006797</v>
      </c>
      <c r="O119" s="38">
        <v>1.2748922743056299</v>
      </c>
      <c r="P119" s="39">
        <v>3.5343151164178699</v>
      </c>
      <c r="Q119" s="39">
        <v>3.9897155407567202</v>
      </c>
      <c r="R119" s="41">
        <v>7.9059021776249097</v>
      </c>
      <c r="S119" s="42">
        <v>0.86002156088919501</v>
      </c>
      <c r="T119" s="39">
        <v>3.5363085327806298</v>
      </c>
      <c r="U119" s="39">
        <v>4.25695275771134</v>
      </c>
      <c r="V119" s="41">
        <v>10.3239756344285</v>
      </c>
      <c r="W119" s="38">
        <v>1.2748922743056299</v>
      </c>
      <c r="X119" s="39">
        <v>4.1802362698990096</v>
      </c>
      <c r="Y119" s="39">
        <v>5.0058981598451098</v>
      </c>
      <c r="Z119" s="40">
        <v>11.4588632460916</v>
      </c>
      <c r="AA119" s="36" t="s">
        <v>89</v>
      </c>
      <c r="AB119" s="45">
        <v>52</v>
      </c>
      <c r="AC119" s="44" t="s">
        <v>90</v>
      </c>
      <c r="AD119" s="46" t="s">
        <v>570</v>
      </c>
      <c r="AE119" s="34"/>
    </row>
    <row r="120" spans="1:31" ht="41.4" x14ac:dyDescent="0.25">
      <c r="A120" s="33" t="s">
        <v>571</v>
      </c>
      <c r="B120" s="34" t="s">
        <v>572</v>
      </c>
      <c r="C120" s="47" t="s">
        <v>573</v>
      </c>
      <c r="D120" s="35" t="s">
        <v>269</v>
      </c>
      <c r="E120" s="35" t="s">
        <v>85</v>
      </c>
      <c r="F120" s="34" t="s">
        <v>88</v>
      </c>
      <c r="G120" s="34" t="s">
        <v>574</v>
      </c>
      <c r="H120" s="36">
        <v>28.1</v>
      </c>
      <c r="I120" s="35">
        <v>23.1</v>
      </c>
      <c r="J120" s="37">
        <v>10</v>
      </c>
      <c r="K120" s="38">
        <v>1.3609005845131199</v>
      </c>
      <c r="L120" s="39">
        <v>6.6460320047306798</v>
      </c>
      <c r="M120" s="39">
        <v>8.2047092864095195</v>
      </c>
      <c r="N120" s="40">
        <v>15.887599916928901</v>
      </c>
      <c r="O120" s="38">
        <v>1.7780502480656399</v>
      </c>
      <c r="P120" s="39">
        <v>7.3737129489642097</v>
      </c>
      <c r="Q120" s="39">
        <v>9.0813608334009093</v>
      </c>
      <c r="R120" s="41">
        <v>18.1740264967587</v>
      </c>
      <c r="S120" s="42">
        <v>1.3609005845131199</v>
      </c>
      <c r="T120" s="39">
        <v>8.6404830435365998</v>
      </c>
      <c r="U120" s="39">
        <v>11.7107741980219</v>
      </c>
      <c r="V120" s="41">
        <v>21.893872751432099</v>
      </c>
      <c r="W120" s="38">
        <v>1.7780502480656399</v>
      </c>
      <c r="X120" s="39">
        <v>9.2286760742156506</v>
      </c>
      <c r="Y120" s="39">
        <v>12.6440106917201</v>
      </c>
      <c r="Z120" s="40">
        <v>22.135732227628999</v>
      </c>
      <c r="AA120" s="36" t="s">
        <v>89</v>
      </c>
      <c r="AB120" s="45"/>
      <c r="AC120" s="44" t="s">
        <v>90</v>
      </c>
      <c r="AD120" s="46" t="s">
        <v>575</v>
      </c>
      <c r="AE120" s="34"/>
    </row>
    <row r="121" spans="1:31" ht="41.4" x14ac:dyDescent="0.25">
      <c r="A121" s="33" t="s">
        <v>576</v>
      </c>
      <c r="B121" s="34" t="s">
        <v>577</v>
      </c>
      <c r="C121" s="47" t="s">
        <v>578</v>
      </c>
      <c r="D121" s="35" t="s">
        <v>518</v>
      </c>
      <c r="E121" s="35" t="s">
        <v>85</v>
      </c>
      <c r="F121" s="34" t="s">
        <v>579</v>
      </c>
      <c r="G121" s="34" t="s">
        <v>580</v>
      </c>
      <c r="H121" s="36">
        <v>28.1</v>
      </c>
      <c r="I121" s="35">
        <v>23.1</v>
      </c>
      <c r="J121" s="37">
        <v>12.9</v>
      </c>
      <c r="K121" s="38">
        <v>0.86002156088919501</v>
      </c>
      <c r="L121" s="39">
        <v>3.12837939534456</v>
      </c>
      <c r="M121" s="39">
        <v>3.1972163607154598</v>
      </c>
      <c r="N121" s="40">
        <v>5.0542262709122197</v>
      </c>
      <c r="O121" s="38">
        <v>1.2748922743056299</v>
      </c>
      <c r="P121" s="39">
        <v>3.80050158456564</v>
      </c>
      <c r="Q121" s="39">
        <v>4.0074145332219304</v>
      </c>
      <c r="R121" s="41">
        <v>6.81733928094076</v>
      </c>
      <c r="S121" s="42">
        <v>0.86002156088919501</v>
      </c>
      <c r="T121" s="39">
        <v>4.0619340889291804</v>
      </c>
      <c r="U121" s="39">
        <v>4.6606540537969998</v>
      </c>
      <c r="V121" s="41">
        <v>9.2381431106645397</v>
      </c>
      <c r="W121" s="38">
        <v>1.2748922743056299</v>
      </c>
      <c r="X121" s="39">
        <v>4.6963851760317104</v>
      </c>
      <c r="Y121" s="39">
        <v>5.5490766408044996</v>
      </c>
      <c r="Z121" s="40">
        <v>11.715520868484701</v>
      </c>
      <c r="AA121" s="36" t="s">
        <v>89</v>
      </c>
      <c r="AB121" s="45"/>
      <c r="AC121" s="44" t="s">
        <v>90</v>
      </c>
      <c r="AD121" s="46" t="s">
        <v>581</v>
      </c>
      <c r="AE121" s="34"/>
    </row>
    <row r="122" spans="1:31" ht="41.4" x14ac:dyDescent="0.25">
      <c r="A122" s="33" t="s">
        <v>582</v>
      </c>
      <c r="B122" s="34" t="s">
        <v>583</v>
      </c>
      <c r="C122" s="47" t="s">
        <v>584</v>
      </c>
      <c r="D122" s="35" t="s">
        <v>275</v>
      </c>
      <c r="E122" s="35" t="s">
        <v>85</v>
      </c>
      <c r="F122" s="34" t="s">
        <v>469</v>
      </c>
      <c r="G122" s="34" t="s">
        <v>469</v>
      </c>
      <c r="H122" s="36">
        <v>28.1</v>
      </c>
      <c r="I122" s="35">
        <v>23.1</v>
      </c>
      <c r="J122" s="37">
        <v>12.9</v>
      </c>
      <c r="K122" s="38">
        <v>0.81002156088919486</v>
      </c>
      <c r="L122" s="39">
        <v>2.8225210695997744</v>
      </c>
      <c r="M122" s="39">
        <v>1.4941357494196237</v>
      </c>
      <c r="N122" s="40">
        <v>2.7602207757783828</v>
      </c>
      <c r="O122" s="38" t="s">
        <v>88</v>
      </c>
      <c r="P122" s="39" t="s">
        <v>88</v>
      </c>
      <c r="Q122" s="39" t="s">
        <v>88</v>
      </c>
      <c r="R122" s="41" t="s">
        <v>88</v>
      </c>
      <c r="S122" s="42" t="s">
        <v>88</v>
      </c>
      <c r="T122" s="39" t="s">
        <v>88</v>
      </c>
      <c r="U122" s="39" t="s">
        <v>88</v>
      </c>
      <c r="V122" s="41" t="s">
        <v>88</v>
      </c>
      <c r="W122" s="38" t="s">
        <v>88</v>
      </c>
      <c r="X122" s="39" t="s">
        <v>88</v>
      </c>
      <c r="Y122" s="39" t="s">
        <v>88</v>
      </c>
      <c r="Z122" s="40" t="s">
        <v>88</v>
      </c>
      <c r="AA122" s="36" t="s">
        <v>89</v>
      </c>
      <c r="AB122" s="43">
        <v>52</v>
      </c>
      <c r="AC122" s="44" t="s">
        <v>90</v>
      </c>
      <c r="AD122" s="46" t="s">
        <v>470</v>
      </c>
      <c r="AE122" s="34" t="s">
        <v>394</v>
      </c>
    </row>
    <row r="123" spans="1:31" ht="31.2" x14ac:dyDescent="0.25">
      <c r="A123" s="33" t="s">
        <v>585</v>
      </c>
      <c r="B123" s="34" t="s">
        <v>586</v>
      </c>
      <c r="C123" s="47" t="s">
        <v>88</v>
      </c>
      <c r="D123" s="35" t="s">
        <v>416</v>
      </c>
      <c r="E123" s="35" t="s">
        <v>85</v>
      </c>
      <c r="F123" s="35"/>
      <c r="G123" s="34"/>
      <c r="H123" s="36">
        <v>28.1</v>
      </c>
      <c r="I123" s="35">
        <v>23.1</v>
      </c>
      <c r="J123" s="37">
        <v>12.9</v>
      </c>
      <c r="K123" s="38" t="s">
        <v>88</v>
      </c>
      <c r="L123" s="39" t="s">
        <v>88</v>
      </c>
      <c r="M123" s="39" t="s">
        <v>88</v>
      </c>
      <c r="N123" s="40" t="s">
        <v>88</v>
      </c>
      <c r="O123" s="38" t="s">
        <v>88</v>
      </c>
      <c r="P123" s="39" t="s">
        <v>88</v>
      </c>
      <c r="Q123" s="39" t="s">
        <v>88</v>
      </c>
      <c r="R123" s="41" t="s">
        <v>88</v>
      </c>
      <c r="S123" s="42" t="s">
        <v>88</v>
      </c>
      <c r="T123" s="39" t="s">
        <v>88</v>
      </c>
      <c r="U123" s="39" t="s">
        <v>88</v>
      </c>
      <c r="V123" s="41" t="s">
        <v>88</v>
      </c>
      <c r="W123" s="38" t="s">
        <v>88</v>
      </c>
      <c r="X123" s="39" t="s">
        <v>88</v>
      </c>
      <c r="Y123" s="39" t="s">
        <v>88</v>
      </c>
      <c r="Z123" s="40" t="s">
        <v>88</v>
      </c>
      <c r="AA123" s="36" t="s">
        <v>89</v>
      </c>
      <c r="AB123" s="45" t="s">
        <v>168</v>
      </c>
      <c r="AC123" s="44" t="s">
        <v>90</v>
      </c>
      <c r="AD123" s="46" t="s">
        <v>587</v>
      </c>
      <c r="AE123" s="34" t="s">
        <v>588</v>
      </c>
    </row>
    <row r="124" spans="1:31" ht="51.6" x14ac:dyDescent="0.25">
      <c r="A124" s="33" t="s">
        <v>589</v>
      </c>
      <c r="B124" s="34" t="s">
        <v>590</v>
      </c>
      <c r="C124" s="47" t="s">
        <v>591</v>
      </c>
      <c r="D124" s="35" t="s">
        <v>190</v>
      </c>
      <c r="E124" s="35" t="s">
        <v>85</v>
      </c>
      <c r="F124" s="34" t="s">
        <v>191</v>
      </c>
      <c r="G124" s="34" t="s">
        <v>592</v>
      </c>
      <c r="H124" s="36">
        <v>28.1</v>
      </c>
      <c r="I124" s="35">
        <v>23.1</v>
      </c>
      <c r="J124" s="37">
        <v>12.9</v>
      </c>
      <c r="K124" s="38">
        <v>1.3609005845131199</v>
      </c>
      <c r="L124" s="39">
        <v>5.9923898633011303</v>
      </c>
      <c r="M124" s="39">
        <v>7.8076802197454098</v>
      </c>
      <c r="N124" s="40">
        <v>17.214399564985001</v>
      </c>
      <c r="O124" s="38">
        <v>1.7780502480656399</v>
      </c>
      <c r="P124" s="39">
        <v>6.56107698620474</v>
      </c>
      <c r="Q124" s="39">
        <v>8.4062201236544905</v>
      </c>
      <c r="R124" s="41">
        <v>18.380972045081499</v>
      </c>
      <c r="S124" s="42">
        <v>1.3609005845131199</v>
      </c>
      <c r="T124" s="39">
        <v>7.9499379508081596</v>
      </c>
      <c r="U124" s="39">
        <v>10.200907934862</v>
      </c>
      <c r="V124" s="41">
        <v>23.430542345050998</v>
      </c>
      <c r="W124" s="38">
        <v>1.7780502480656399</v>
      </c>
      <c r="X124" s="39">
        <v>8.4748878751789292</v>
      </c>
      <c r="Y124" s="39">
        <v>10.814948705317001</v>
      </c>
      <c r="Z124" s="40">
        <v>24.206554333601598</v>
      </c>
      <c r="AA124" s="36" t="s">
        <v>89</v>
      </c>
      <c r="AB124" s="45">
        <v>155</v>
      </c>
      <c r="AC124" s="44" t="s">
        <v>90</v>
      </c>
      <c r="AD124" s="46" t="s">
        <v>192</v>
      </c>
      <c r="AE124" s="34"/>
    </row>
    <row r="125" spans="1:31" ht="51.6" x14ac:dyDescent="0.25">
      <c r="A125" s="33" t="s">
        <v>593</v>
      </c>
      <c r="B125" s="34" t="s">
        <v>594</v>
      </c>
      <c r="C125" s="49" t="s">
        <v>595</v>
      </c>
      <c r="D125" s="35" t="s">
        <v>433</v>
      </c>
      <c r="E125" s="35" t="s">
        <v>85</v>
      </c>
      <c r="F125" s="34" t="s">
        <v>233</v>
      </c>
      <c r="G125" s="34" t="s">
        <v>596</v>
      </c>
      <c r="H125" s="36">
        <v>28.1</v>
      </c>
      <c r="I125" s="35">
        <v>23.1</v>
      </c>
      <c r="J125" s="37">
        <v>12.9</v>
      </c>
      <c r="K125" s="38">
        <v>1.3886306086126763</v>
      </c>
      <c r="L125" s="39">
        <v>3.1239242380981294</v>
      </c>
      <c r="M125" s="39">
        <v>2.6374889354825632</v>
      </c>
      <c r="N125" s="40">
        <v>2.7384709329644794</v>
      </c>
      <c r="O125" s="38">
        <v>1.3886306086126763</v>
      </c>
      <c r="P125" s="39">
        <v>3.4378244548023962</v>
      </c>
      <c r="Q125" s="39">
        <v>2.6948625751524542</v>
      </c>
      <c r="R125" s="41">
        <v>3.2209806091219599</v>
      </c>
      <c r="S125" s="42">
        <v>1.3886306086126763</v>
      </c>
      <c r="T125" s="39">
        <v>3.4513659951650904</v>
      </c>
      <c r="U125" s="39">
        <v>2.6958151702425042</v>
      </c>
      <c r="V125" s="41">
        <v>3.3149596233403473</v>
      </c>
      <c r="W125" s="38">
        <v>1.3886306086126763</v>
      </c>
      <c r="X125" s="39">
        <v>3.7304440064717594</v>
      </c>
      <c r="Y125" s="39">
        <v>2.637380079206515</v>
      </c>
      <c r="Z125" s="40">
        <v>3.7229507215707263</v>
      </c>
      <c r="AA125" s="36" t="s">
        <v>89</v>
      </c>
      <c r="AB125" s="43">
        <v>25.7</v>
      </c>
      <c r="AC125" s="44" t="s">
        <v>90</v>
      </c>
      <c r="AD125" s="46" t="s">
        <v>447</v>
      </c>
      <c r="AE125" s="34" t="s">
        <v>88</v>
      </c>
    </row>
    <row r="126" spans="1:31" ht="51.6" x14ac:dyDescent="0.25">
      <c r="A126" s="33" t="s">
        <v>37</v>
      </c>
      <c r="B126" s="34" t="s">
        <v>38</v>
      </c>
      <c r="C126" s="35" t="s">
        <v>597</v>
      </c>
      <c r="D126" s="35" t="s">
        <v>343</v>
      </c>
      <c r="E126" s="35" t="s">
        <v>85</v>
      </c>
      <c r="F126" s="34" t="s">
        <v>191</v>
      </c>
      <c r="G126" s="34" t="s">
        <v>598</v>
      </c>
      <c r="H126" s="36">
        <v>28.1</v>
      </c>
      <c r="I126" s="35">
        <v>23.1</v>
      </c>
      <c r="J126" s="37">
        <v>12.9</v>
      </c>
      <c r="K126" s="38">
        <v>1.3609005845131168</v>
      </c>
      <c r="L126" s="39">
        <v>5.3156324937968131</v>
      </c>
      <c r="M126" s="39">
        <v>4.2916269434371692</v>
      </c>
      <c r="N126" s="40">
        <v>7.0503272513618596</v>
      </c>
      <c r="O126" s="38">
        <v>1.7780502480656422</v>
      </c>
      <c r="P126" s="39">
        <v>6.2700391042800536</v>
      </c>
      <c r="Q126" s="39">
        <v>4.6907715960142893</v>
      </c>
      <c r="R126" s="41">
        <v>8.2874365175650002</v>
      </c>
      <c r="S126" s="42">
        <v>1.3609005845131168</v>
      </c>
      <c r="T126" s="39">
        <v>7.5226134736911865</v>
      </c>
      <c r="U126" s="39">
        <v>5.4055667127482643</v>
      </c>
      <c r="V126" s="41">
        <v>10.01282566735653</v>
      </c>
      <c r="W126" s="38">
        <v>1.7780502480656422</v>
      </c>
      <c r="X126" s="39">
        <v>8.3320722483734695</v>
      </c>
      <c r="Y126" s="39">
        <v>6.2036156417458654</v>
      </c>
      <c r="Z126" s="40">
        <v>11.347012310404324</v>
      </c>
      <c r="AA126" s="36" t="s">
        <v>89</v>
      </c>
      <c r="AB126" s="43">
        <v>155</v>
      </c>
      <c r="AC126" s="44" t="s">
        <v>90</v>
      </c>
      <c r="AD126" s="46" t="s">
        <v>344</v>
      </c>
      <c r="AE126" s="34" t="s">
        <v>88</v>
      </c>
    </row>
    <row r="127" spans="1:31" ht="51.6" x14ac:dyDescent="0.25">
      <c r="A127" s="33" t="s">
        <v>37</v>
      </c>
      <c r="B127" s="34" t="s">
        <v>38</v>
      </c>
      <c r="C127" s="35" t="s">
        <v>599</v>
      </c>
      <c r="D127" s="35" t="s">
        <v>343</v>
      </c>
      <c r="E127" s="35" t="s">
        <v>85</v>
      </c>
      <c r="F127" s="34" t="s">
        <v>191</v>
      </c>
      <c r="G127" s="34" t="s">
        <v>600</v>
      </c>
      <c r="H127" s="36">
        <v>28.1</v>
      </c>
      <c r="I127" s="35">
        <v>23.1</v>
      </c>
      <c r="J127" s="37">
        <v>12.9</v>
      </c>
      <c r="K127" s="38">
        <v>1.3609005845131168</v>
      </c>
      <c r="L127" s="39">
        <v>5.3156324937968131</v>
      </c>
      <c r="M127" s="39">
        <v>4.2916269434371692</v>
      </c>
      <c r="N127" s="40">
        <v>7.0503272513618596</v>
      </c>
      <c r="O127" s="38">
        <v>1.7780502480656422</v>
      </c>
      <c r="P127" s="39">
        <v>6.2700391042800536</v>
      </c>
      <c r="Q127" s="39">
        <v>4.6907715960142893</v>
      </c>
      <c r="R127" s="41">
        <v>8.2874365175650002</v>
      </c>
      <c r="S127" s="42">
        <v>1.3609005845131168</v>
      </c>
      <c r="T127" s="39">
        <v>7.5226134736911865</v>
      </c>
      <c r="U127" s="39">
        <v>5.4055667127482643</v>
      </c>
      <c r="V127" s="41">
        <v>10.01282566735653</v>
      </c>
      <c r="W127" s="38">
        <v>1.7780502480656422</v>
      </c>
      <c r="X127" s="39">
        <v>8.3320722483734695</v>
      </c>
      <c r="Y127" s="39">
        <v>6.2036156417458654</v>
      </c>
      <c r="Z127" s="40">
        <v>11.347012310404324</v>
      </c>
      <c r="AA127" s="36" t="s">
        <v>89</v>
      </c>
      <c r="AB127" s="43">
        <v>155</v>
      </c>
      <c r="AC127" s="44" t="s">
        <v>90</v>
      </c>
      <c r="AD127" s="46" t="s">
        <v>344</v>
      </c>
      <c r="AE127" s="34" t="s">
        <v>88</v>
      </c>
    </row>
    <row r="128" spans="1:31" ht="51.6" x14ac:dyDescent="0.25">
      <c r="A128" s="33" t="s">
        <v>37</v>
      </c>
      <c r="B128" s="34" t="s">
        <v>38</v>
      </c>
      <c r="C128" s="35" t="s">
        <v>601</v>
      </c>
      <c r="D128" s="35" t="s">
        <v>343</v>
      </c>
      <c r="E128" s="35" t="s">
        <v>85</v>
      </c>
      <c r="F128" s="34" t="s">
        <v>191</v>
      </c>
      <c r="G128" s="34" t="s">
        <v>602</v>
      </c>
      <c r="H128" s="36">
        <v>28.1</v>
      </c>
      <c r="I128" s="35">
        <v>23.1</v>
      </c>
      <c r="J128" s="37">
        <v>12.9</v>
      </c>
      <c r="K128" s="38">
        <v>1.3609005845131168</v>
      </c>
      <c r="L128" s="39">
        <v>5.3156324937968131</v>
      </c>
      <c r="M128" s="39">
        <v>4.2916269434371692</v>
      </c>
      <c r="N128" s="40">
        <v>7.0503272513618596</v>
      </c>
      <c r="O128" s="38">
        <v>1.7780502480656422</v>
      </c>
      <c r="P128" s="39">
        <v>6.2700391042800536</v>
      </c>
      <c r="Q128" s="39">
        <v>4.6907715960142893</v>
      </c>
      <c r="R128" s="41">
        <v>8.2874365175650002</v>
      </c>
      <c r="S128" s="42">
        <v>1.3609005845131168</v>
      </c>
      <c r="T128" s="39">
        <v>7.5226134736911865</v>
      </c>
      <c r="U128" s="39">
        <v>5.4055667127482643</v>
      </c>
      <c r="V128" s="41">
        <v>10.01282566735653</v>
      </c>
      <c r="W128" s="38">
        <v>1.7780502480656422</v>
      </c>
      <c r="X128" s="39">
        <v>8.3320722483734695</v>
      </c>
      <c r="Y128" s="39">
        <v>6.2036156417458654</v>
      </c>
      <c r="Z128" s="40">
        <v>11.347012310404324</v>
      </c>
      <c r="AA128" s="36" t="s">
        <v>89</v>
      </c>
      <c r="AB128" s="43">
        <v>155</v>
      </c>
      <c r="AC128" s="44" t="s">
        <v>90</v>
      </c>
      <c r="AD128" s="46" t="s">
        <v>344</v>
      </c>
      <c r="AE128" s="34" t="s">
        <v>88</v>
      </c>
    </row>
    <row r="129" spans="1:31" ht="51.6" x14ac:dyDescent="0.25">
      <c r="A129" s="33" t="s">
        <v>603</v>
      </c>
      <c r="B129" s="34" t="s">
        <v>604</v>
      </c>
      <c r="C129" s="47" t="s">
        <v>605</v>
      </c>
      <c r="D129" s="35" t="s">
        <v>343</v>
      </c>
      <c r="E129" s="35" t="s">
        <v>85</v>
      </c>
      <c r="F129" s="34" t="s">
        <v>191</v>
      </c>
      <c r="G129" s="34" t="s">
        <v>606</v>
      </c>
      <c r="H129" s="36">
        <v>28.1</v>
      </c>
      <c r="I129" s="35">
        <v>23.1</v>
      </c>
      <c r="J129" s="37">
        <v>12.9</v>
      </c>
      <c r="K129" s="38">
        <v>1.3609005845131199</v>
      </c>
      <c r="L129" s="39">
        <v>5.3156324937968096</v>
      </c>
      <c r="M129" s="39">
        <v>6.9535686160151</v>
      </c>
      <c r="N129" s="40">
        <v>13.3655099182289</v>
      </c>
      <c r="O129" s="38">
        <v>1.7780502480656399</v>
      </c>
      <c r="P129" s="39">
        <v>6.2700391042800501</v>
      </c>
      <c r="Q129" s="39">
        <v>8.0511278236294004</v>
      </c>
      <c r="R129" s="41">
        <v>16.670961595741101</v>
      </c>
      <c r="S129" s="42">
        <v>1.3609005845131199</v>
      </c>
      <c r="T129" s="39">
        <v>7.52261347369119</v>
      </c>
      <c r="U129" s="39">
        <v>9.6885937036668093</v>
      </c>
      <c r="V129" s="41">
        <v>21.737523182516799</v>
      </c>
      <c r="W129" s="38">
        <v>1.7780502480656399</v>
      </c>
      <c r="X129" s="39">
        <v>8.3320722483734695</v>
      </c>
      <c r="Y129" s="39">
        <v>10.5547426107054</v>
      </c>
      <c r="Z129" s="40">
        <v>23.579656924517401</v>
      </c>
      <c r="AA129" s="36" t="s">
        <v>89</v>
      </c>
      <c r="AB129" s="45">
        <v>155</v>
      </c>
      <c r="AC129" s="44" t="s">
        <v>90</v>
      </c>
      <c r="AD129" s="46" t="s">
        <v>344</v>
      </c>
      <c r="AE129" s="34"/>
    </row>
    <row r="130" spans="1:31" ht="61.8" x14ac:dyDescent="0.25">
      <c r="A130" s="33" t="s">
        <v>607</v>
      </c>
      <c r="B130" s="34" t="s">
        <v>608</v>
      </c>
      <c r="C130" s="35" t="s">
        <v>609</v>
      </c>
      <c r="D130" s="35" t="s">
        <v>610</v>
      </c>
      <c r="E130" s="35" t="s">
        <v>85</v>
      </c>
      <c r="F130" s="34" t="s">
        <v>611</v>
      </c>
      <c r="G130" s="34" t="s">
        <v>612</v>
      </c>
      <c r="H130" s="36">
        <v>28.1</v>
      </c>
      <c r="I130" s="35">
        <v>23.1</v>
      </c>
      <c r="J130" s="37">
        <v>12.9</v>
      </c>
      <c r="K130" s="38">
        <v>1.5553409018936108</v>
      </c>
      <c r="L130" s="39">
        <v>8.9817143037733924</v>
      </c>
      <c r="M130" s="39">
        <v>7.1208457606982618</v>
      </c>
      <c r="N130" s="40">
        <v>11.912267085425455</v>
      </c>
      <c r="O130" s="38">
        <v>1.7854755713656272</v>
      </c>
      <c r="P130" s="39">
        <v>9.3617743407025529</v>
      </c>
      <c r="Q130" s="39">
        <v>7.4148298072759511</v>
      </c>
      <c r="R130" s="41">
        <v>12.789553728146224</v>
      </c>
      <c r="S130" s="42">
        <v>1.5553409018936108</v>
      </c>
      <c r="T130" s="39">
        <v>19.569262927786511</v>
      </c>
      <c r="U130" s="39">
        <v>12.720701407849228</v>
      </c>
      <c r="V130" s="41" t="s">
        <v>408</v>
      </c>
      <c r="W130" s="38">
        <v>1.5553409018936108</v>
      </c>
      <c r="X130" s="39">
        <v>19.765886371505587</v>
      </c>
      <c r="Y130" s="39">
        <v>12.96947249527719</v>
      </c>
      <c r="Z130" s="40" t="s">
        <v>408</v>
      </c>
      <c r="AA130" s="36" t="s">
        <v>89</v>
      </c>
      <c r="AB130" s="43">
        <v>250</v>
      </c>
      <c r="AC130" s="44" t="s">
        <v>90</v>
      </c>
      <c r="AD130" s="46" t="s">
        <v>613</v>
      </c>
      <c r="AE130" s="34" t="s">
        <v>614</v>
      </c>
    </row>
    <row r="131" spans="1:31" ht="51.6" x14ac:dyDescent="0.25">
      <c r="A131" s="33" t="s">
        <v>54</v>
      </c>
      <c r="B131" s="34" t="s">
        <v>55</v>
      </c>
      <c r="C131" s="35" t="s">
        <v>615</v>
      </c>
      <c r="D131" s="35" t="s">
        <v>190</v>
      </c>
      <c r="E131" s="35" t="s">
        <v>85</v>
      </c>
      <c r="F131" s="34" t="s">
        <v>191</v>
      </c>
      <c r="G131" s="34" t="s">
        <v>497</v>
      </c>
      <c r="H131" s="36">
        <v>28.1</v>
      </c>
      <c r="I131" s="35">
        <v>23.1</v>
      </c>
      <c r="J131" s="37">
        <v>12.9</v>
      </c>
      <c r="K131" s="38">
        <v>1.3609005845131168</v>
      </c>
      <c r="L131" s="39">
        <v>5.7317206575340744</v>
      </c>
      <c r="M131" s="39">
        <v>4.2636442713867124</v>
      </c>
      <c r="N131" s="40">
        <v>7.6818776130130031</v>
      </c>
      <c r="O131" s="38">
        <v>1.7780502480656422</v>
      </c>
      <c r="P131" s="39">
        <v>6.2987580411851809</v>
      </c>
      <c r="Q131" s="39">
        <v>4.6960405545438704</v>
      </c>
      <c r="R131" s="41">
        <v>8.3304723809686809</v>
      </c>
      <c r="S131" s="42">
        <v>1.3609005845131168</v>
      </c>
      <c r="T131" s="39">
        <v>7.7678069513894545</v>
      </c>
      <c r="U131" s="39">
        <v>5.6463328820830831</v>
      </c>
      <c r="V131" s="41">
        <v>10.568282888543788</v>
      </c>
      <c r="W131" s="38">
        <v>1.7780502480656422</v>
      </c>
      <c r="X131" s="39">
        <v>8.2970554823570595</v>
      </c>
      <c r="Y131" s="39">
        <v>6.1701126359905762</v>
      </c>
      <c r="Z131" s="40">
        <v>11.259798527402738</v>
      </c>
      <c r="AA131" s="36" t="s">
        <v>89</v>
      </c>
      <c r="AB131" s="43">
        <v>155</v>
      </c>
      <c r="AC131" s="44" t="s">
        <v>90</v>
      </c>
      <c r="AD131" s="46" t="s">
        <v>498</v>
      </c>
      <c r="AE131" s="34" t="s">
        <v>88</v>
      </c>
    </row>
    <row r="132" spans="1:31" ht="51.6" x14ac:dyDescent="0.25">
      <c r="A132" s="33" t="s">
        <v>54</v>
      </c>
      <c r="B132" s="34" t="s">
        <v>55</v>
      </c>
      <c r="C132" s="35" t="s">
        <v>616</v>
      </c>
      <c r="D132" s="35" t="s">
        <v>190</v>
      </c>
      <c r="E132" s="35" t="s">
        <v>85</v>
      </c>
      <c r="F132" s="34" t="s">
        <v>191</v>
      </c>
      <c r="G132" s="34" t="s">
        <v>500</v>
      </c>
      <c r="H132" s="36">
        <v>28.1</v>
      </c>
      <c r="I132" s="35">
        <v>23.1</v>
      </c>
      <c r="J132" s="37">
        <v>12.9</v>
      </c>
      <c r="K132" s="38">
        <v>1.3609005845131168</v>
      </c>
      <c r="L132" s="39">
        <v>5.7317206575340744</v>
      </c>
      <c r="M132" s="39">
        <v>4.2636442713867124</v>
      </c>
      <c r="N132" s="40">
        <v>7.6818776130130031</v>
      </c>
      <c r="O132" s="38">
        <v>1.7780502480656422</v>
      </c>
      <c r="P132" s="39">
        <v>6.2987580411851809</v>
      </c>
      <c r="Q132" s="39">
        <v>4.6960405545438704</v>
      </c>
      <c r="R132" s="41">
        <v>8.3304723809686809</v>
      </c>
      <c r="S132" s="42">
        <v>1.3609005845131168</v>
      </c>
      <c r="T132" s="39">
        <v>7.7678069513894545</v>
      </c>
      <c r="U132" s="39">
        <v>5.6463328820830831</v>
      </c>
      <c r="V132" s="41">
        <v>10.568282888543788</v>
      </c>
      <c r="W132" s="38">
        <v>1.7780502480656422</v>
      </c>
      <c r="X132" s="39">
        <v>8.2970554823570595</v>
      </c>
      <c r="Y132" s="39">
        <v>6.1701126359905762</v>
      </c>
      <c r="Z132" s="40">
        <v>11.259798527402738</v>
      </c>
      <c r="AA132" s="36" t="s">
        <v>89</v>
      </c>
      <c r="AB132" s="43">
        <v>155</v>
      </c>
      <c r="AC132" s="44" t="s">
        <v>90</v>
      </c>
      <c r="AD132" s="46" t="s">
        <v>498</v>
      </c>
      <c r="AE132" s="34" t="s">
        <v>88</v>
      </c>
    </row>
    <row r="133" spans="1:31" ht="51.6" x14ac:dyDescent="0.25">
      <c r="A133" s="33" t="s">
        <v>54</v>
      </c>
      <c r="B133" s="34" t="s">
        <v>55</v>
      </c>
      <c r="C133" s="35" t="s">
        <v>617</v>
      </c>
      <c r="D133" s="35" t="s">
        <v>190</v>
      </c>
      <c r="E133" s="35" t="s">
        <v>85</v>
      </c>
      <c r="F133" s="34" t="s">
        <v>191</v>
      </c>
      <c r="G133" s="34" t="s">
        <v>618</v>
      </c>
      <c r="H133" s="36">
        <v>28.1</v>
      </c>
      <c r="I133" s="35">
        <v>23.1</v>
      </c>
      <c r="J133" s="37">
        <v>12.9</v>
      </c>
      <c r="K133" s="38">
        <v>1.3609005845131168</v>
      </c>
      <c r="L133" s="39">
        <v>5.7317206575340744</v>
      </c>
      <c r="M133" s="39">
        <v>4.2636442713867124</v>
      </c>
      <c r="N133" s="40">
        <v>7.6818776130130031</v>
      </c>
      <c r="O133" s="38">
        <v>1.7780502480656422</v>
      </c>
      <c r="P133" s="39">
        <v>6.2987580411851809</v>
      </c>
      <c r="Q133" s="39">
        <v>4.6960405545438704</v>
      </c>
      <c r="R133" s="41">
        <v>8.3304723809686809</v>
      </c>
      <c r="S133" s="42">
        <v>1.3609005845131168</v>
      </c>
      <c r="T133" s="39">
        <v>7.7678069513894545</v>
      </c>
      <c r="U133" s="39">
        <v>5.6463328820830831</v>
      </c>
      <c r="V133" s="41">
        <v>10.568282888543788</v>
      </c>
      <c r="W133" s="38">
        <v>1.7780502480656422</v>
      </c>
      <c r="X133" s="39">
        <v>8.2970554823570595</v>
      </c>
      <c r="Y133" s="39">
        <v>6.1701126359905762</v>
      </c>
      <c r="Z133" s="40">
        <v>11.259798527402738</v>
      </c>
      <c r="AA133" s="36" t="s">
        <v>89</v>
      </c>
      <c r="AB133" s="43">
        <v>155</v>
      </c>
      <c r="AC133" s="44" t="s">
        <v>90</v>
      </c>
      <c r="AD133" s="46" t="s">
        <v>498</v>
      </c>
      <c r="AE133" s="34" t="s">
        <v>88</v>
      </c>
    </row>
    <row r="134" spans="1:31" ht="51.6" x14ac:dyDescent="0.25">
      <c r="A134" s="33" t="s">
        <v>619</v>
      </c>
      <c r="B134" s="34" t="s">
        <v>620</v>
      </c>
      <c r="C134" s="47" t="s">
        <v>621</v>
      </c>
      <c r="D134" s="35" t="s">
        <v>190</v>
      </c>
      <c r="E134" s="35" t="s">
        <v>85</v>
      </c>
      <c r="F134" s="34" t="s">
        <v>191</v>
      </c>
      <c r="G134" s="34" t="s">
        <v>622</v>
      </c>
      <c r="H134" s="36">
        <v>28.1</v>
      </c>
      <c r="I134" s="35">
        <v>23.1</v>
      </c>
      <c r="J134" s="37">
        <v>12.9</v>
      </c>
      <c r="K134" s="38">
        <v>1.3609005845131199</v>
      </c>
      <c r="L134" s="39">
        <v>5.73172065753407</v>
      </c>
      <c r="M134" s="39">
        <v>7.4831027516062001</v>
      </c>
      <c r="N134" s="40">
        <v>16.048889004484298</v>
      </c>
      <c r="O134" s="38">
        <v>1.7780502480656399</v>
      </c>
      <c r="P134" s="39">
        <v>6.29875804118518</v>
      </c>
      <c r="Q134" s="39">
        <v>8.0871461783477692</v>
      </c>
      <c r="R134" s="41">
        <v>17.2359559900165</v>
      </c>
      <c r="S134" s="42">
        <v>1.3609005845131199</v>
      </c>
      <c r="T134" s="39">
        <v>7.7678069513894501</v>
      </c>
      <c r="U134" s="39">
        <v>9.8958632001821005</v>
      </c>
      <c r="V134" s="41">
        <v>23.057109693510299</v>
      </c>
      <c r="W134" s="38">
        <v>1.7780502480656399</v>
      </c>
      <c r="X134" s="39">
        <v>8.2970554823570595</v>
      </c>
      <c r="Y134" s="39">
        <v>10.491726154912801</v>
      </c>
      <c r="Z134" s="40">
        <v>23.745923453694999</v>
      </c>
      <c r="AA134" s="36" t="s">
        <v>89</v>
      </c>
      <c r="AB134" s="45">
        <v>155</v>
      </c>
      <c r="AC134" s="44" t="s">
        <v>90</v>
      </c>
      <c r="AD134" s="46" t="s">
        <v>623</v>
      </c>
      <c r="AE134" s="34"/>
    </row>
    <row r="135" spans="1:31" ht="41.4" x14ac:dyDescent="0.25">
      <c r="A135" s="33" t="s">
        <v>624</v>
      </c>
      <c r="B135" s="34" t="s">
        <v>625</v>
      </c>
      <c r="C135" s="49" t="s">
        <v>626</v>
      </c>
      <c r="D135" s="34" t="s">
        <v>610</v>
      </c>
      <c r="E135" s="34" t="s">
        <v>85</v>
      </c>
      <c r="F135" s="34" t="s">
        <v>191</v>
      </c>
      <c r="G135" s="34" t="s">
        <v>627</v>
      </c>
      <c r="H135" s="36">
        <v>28.1</v>
      </c>
      <c r="I135" s="35">
        <v>23.1</v>
      </c>
      <c r="J135" s="37">
        <v>7</v>
      </c>
      <c r="K135" s="38">
        <v>1.3609005845131168</v>
      </c>
      <c r="L135" s="39">
        <v>4.2185276876762163</v>
      </c>
      <c r="M135" s="39">
        <v>4.2915373654651177</v>
      </c>
      <c r="N135" s="40">
        <v>4.2793893880194513</v>
      </c>
      <c r="O135" s="38">
        <v>1.7780502480656422</v>
      </c>
      <c r="P135" s="39">
        <v>4.6964378946331884</v>
      </c>
      <c r="Q135" s="39">
        <v>4.6868621955853635</v>
      </c>
      <c r="R135" s="41">
        <v>4.8714316364622041</v>
      </c>
      <c r="S135" s="42">
        <v>1.3609005845131168</v>
      </c>
      <c r="T135" s="39">
        <v>9.671003218956848</v>
      </c>
      <c r="U135" s="39">
        <v>13.684625526444744</v>
      </c>
      <c r="V135" s="41">
        <v>21.58258622809856</v>
      </c>
      <c r="W135" s="38">
        <v>1.7780502480656422</v>
      </c>
      <c r="X135" s="39">
        <v>10.150873086514615</v>
      </c>
      <c r="Y135" s="39">
        <v>14.289257433835585</v>
      </c>
      <c r="Z135" s="40">
        <v>22.31428472326138</v>
      </c>
      <c r="AA135" s="36" t="s">
        <v>89</v>
      </c>
      <c r="AB135" s="45">
        <v>155</v>
      </c>
      <c r="AC135" s="44" t="s">
        <v>90</v>
      </c>
      <c r="AD135" s="46" t="s">
        <v>628</v>
      </c>
      <c r="AE135" s="34"/>
    </row>
    <row r="136" spans="1:31" ht="51.6" x14ac:dyDescent="0.25">
      <c r="A136" s="33" t="s">
        <v>629</v>
      </c>
      <c r="B136" s="34" t="s">
        <v>630</v>
      </c>
      <c r="C136" s="47" t="s">
        <v>631</v>
      </c>
      <c r="D136" s="35" t="s">
        <v>518</v>
      </c>
      <c r="E136" s="35" t="s">
        <v>85</v>
      </c>
      <c r="F136" s="34" t="s">
        <v>560</v>
      </c>
      <c r="G136" s="34" t="s">
        <v>632</v>
      </c>
      <c r="H136" s="36">
        <v>28.1</v>
      </c>
      <c r="I136" s="35">
        <v>23.1</v>
      </c>
      <c r="J136" s="37">
        <v>12.9</v>
      </c>
      <c r="K136" s="38">
        <v>0.86002156088919501</v>
      </c>
      <c r="L136" s="39">
        <v>2.9572167885726102</v>
      </c>
      <c r="M136" s="39">
        <v>3.1922208899376998</v>
      </c>
      <c r="N136" s="40">
        <v>6.1127541233006797</v>
      </c>
      <c r="O136" s="38">
        <v>1.2748922743056299</v>
      </c>
      <c r="P136" s="39">
        <v>3.5343151164178699</v>
      </c>
      <c r="Q136" s="39">
        <v>3.9897155407567202</v>
      </c>
      <c r="R136" s="41">
        <v>7.9059021776249097</v>
      </c>
      <c r="S136" s="42">
        <v>0.86002156088919501</v>
      </c>
      <c r="T136" s="39">
        <v>3.5363085327806298</v>
      </c>
      <c r="U136" s="39">
        <v>4.25695275771134</v>
      </c>
      <c r="V136" s="41">
        <v>10.3239756344285</v>
      </c>
      <c r="W136" s="38">
        <v>1.2748922743056299</v>
      </c>
      <c r="X136" s="39">
        <v>4.1802362698990096</v>
      </c>
      <c r="Y136" s="39">
        <v>5.0058981598451098</v>
      </c>
      <c r="Z136" s="40">
        <v>11.4588632460916</v>
      </c>
      <c r="AA136" s="36" t="s">
        <v>89</v>
      </c>
      <c r="AB136" s="45">
        <v>52</v>
      </c>
      <c r="AC136" s="44" t="s">
        <v>90</v>
      </c>
      <c r="AD136" s="46" t="s">
        <v>570</v>
      </c>
      <c r="AE136" s="34"/>
    </row>
    <row r="137" spans="1:31" ht="51.6" x14ac:dyDescent="0.25">
      <c r="A137" s="33" t="s">
        <v>633</v>
      </c>
      <c r="B137" s="34" t="s">
        <v>634</v>
      </c>
      <c r="C137" s="47" t="s">
        <v>635</v>
      </c>
      <c r="D137" s="35" t="s">
        <v>190</v>
      </c>
      <c r="E137" s="35" t="s">
        <v>85</v>
      </c>
      <c r="F137" s="34" t="s">
        <v>191</v>
      </c>
      <c r="G137" s="34" t="s">
        <v>636</v>
      </c>
      <c r="H137" s="36">
        <v>28.1</v>
      </c>
      <c r="I137" s="35">
        <v>23.1</v>
      </c>
      <c r="J137" s="37">
        <v>12.9</v>
      </c>
      <c r="K137" s="38">
        <v>1.3609005845131199</v>
      </c>
      <c r="L137" s="39">
        <v>5.73172065753407</v>
      </c>
      <c r="M137" s="39">
        <v>7.4831027516062001</v>
      </c>
      <c r="N137" s="40">
        <v>15.9393346824986</v>
      </c>
      <c r="O137" s="38">
        <v>1.7780502480656399</v>
      </c>
      <c r="P137" s="39">
        <v>6.29875804118518</v>
      </c>
      <c r="Q137" s="39">
        <v>8.0871461783477692</v>
      </c>
      <c r="R137" s="41">
        <v>17.186180435782699</v>
      </c>
      <c r="S137" s="42">
        <v>1.3609005845131199</v>
      </c>
      <c r="T137" s="39">
        <v>7.6292602251245798</v>
      </c>
      <c r="U137" s="39">
        <v>9.7840035103345304</v>
      </c>
      <c r="V137" s="41">
        <v>22.625130778327399</v>
      </c>
      <c r="W137" s="38">
        <v>1.7780502480656399</v>
      </c>
      <c r="X137" s="39">
        <v>8.2970554823570595</v>
      </c>
      <c r="Y137" s="39">
        <v>10.491726154912801</v>
      </c>
      <c r="Z137" s="40">
        <v>23.719478180208501</v>
      </c>
      <c r="AA137" s="36" t="s">
        <v>89</v>
      </c>
      <c r="AB137" s="45">
        <v>155</v>
      </c>
      <c r="AC137" s="44" t="s">
        <v>90</v>
      </c>
      <c r="AD137" s="46" t="s">
        <v>623</v>
      </c>
      <c r="AE137" s="34"/>
    </row>
    <row r="138" spans="1:31" ht="51.6" x14ac:dyDescent="0.25">
      <c r="A138" s="33" t="s">
        <v>637</v>
      </c>
      <c r="B138" s="34" t="s">
        <v>638</v>
      </c>
      <c r="C138" s="47" t="s">
        <v>639</v>
      </c>
      <c r="D138" s="35" t="s">
        <v>190</v>
      </c>
      <c r="E138" s="35" t="s">
        <v>85</v>
      </c>
      <c r="F138" s="34" t="s">
        <v>287</v>
      </c>
      <c r="G138" s="34" t="s">
        <v>640</v>
      </c>
      <c r="H138" s="36">
        <v>28.1</v>
      </c>
      <c r="I138" s="35">
        <v>23.1</v>
      </c>
      <c r="J138" s="37">
        <v>12.9</v>
      </c>
      <c r="K138" s="38">
        <v>0.86002156088919501</v>
      </c>
      <c r="L138" s="39">
        <v>3.7071517861747698</v>
      </c>
      <c r="M138" s="39">
        <v>4.2147537433612401</v>
      </c>
      <c r="N138" s="40">
        <v>8.3630658733068994</v>
      </c>
      <c r="O138" s="38">
        <v>1.2748922743056299</v>
      </c>
      <c r="P138" s="39">
        <v>4.3228917023911499</v>
      </c>
      <c r="Q138" s="39">
        <v>4.9001125624109703</v>
      </c>
      <c r="R138" s="41">
        <v>9.6780258089322206</v>
      </c>
      <c r="S138" s="42">
        <v>0.86002156088919501</v>
      </c>
      <c r="T138" s="39">
        <v>4.5585059547382798</v>
      </c>
      <c r="U138" s="39">
        <v>5.87363311363052</v>
      </c>
      <c r="V138" s="41">
        <v>14.989713252144099</v>
      </c>
      <c r="W138" s="38">
        <v>1.2748922743056299</v>
      </c>
      <c r="X138" s="39">
        <v>5.2080726842212997</v>
      </c>
      <c r="Y138" s="39">
        <v>6.6384866545047698</v>
      </c>
      <c r="Z138" s="40">
        <v>16.4769682730856</v>
      </c>
      <c r="AA138" s="36" t="s">
        <v>89</v>
      </c>
      <c r="AB138" s="45">
        <v>52</v>
      </c>
      <c r="AC138" s="44" t="s">
        <v>90</v>
      </c>
      <c r="AD138" s="46" t="s">
        <v>641</v>
      </c>
      <c r="AE138" s="34"/>
    </row>
    <row r="139" spans="1:31" ht="51.6" x14ac:dyDescent="0.25">
      <c r="A139" s="33" t="s">
        <v>642</v>
      </c>
      <c r="B139" s="34" t="s">
        <v>643</v>
      </c>
      <c r="C139" s="47" t="s">
        <v>644</v>
      </c>
      <c r="D139" s="35" t="s">
        <v>190</v>
      </c>
      <c r="E139" s="35" t="s">
        <v>85</v>
      </c>
      <c r="F139" s="34" t="s">
        <v>191</v>
      </c>
      <c r="G139" s="34" t="s">
        <v>622</v>
      </c>
      <c r="H139" s="36">
        <v>28.1</v>
      </c>
      <c r="I139" s="35">
        <v>23.1</v>
      </c>
      <c r="J139" s="37">
        <v>12.9</v>
      </c>
      <c r="K139" s="38">
        <v>1.3609005845131199</v>
      </c>
      <c r="L139" s="39">
        <v>5.73172065753407</v>
      </c>
      <c r="M139" s="39">
        <v>7.4831027516062001</v>
      </c>
      <c r="N139" s="40">
        <v>16.048889004484298</v>
      </c>
      <c r="O139" s="38">
        <v>1.7780502480656399</v>
      </c>
      <c r="P139" s="39">
        <v>6.29875804118518</v>
      </c>
      <c r="Q139" s="39">
        <v>8.0871461783477692</v>
      </c>
      <c r="R139" s="41">
        <v>17.2359559900165</v>
      </c>
      <c r="S139" s="42">
        <v>1.3609005845131199</v>
      </c>
      <c r="T139" s="39">
        <v>7.7678069513894501</v>
      </c>
      <c r="U139" s="39">
        <v>9.8958632001821005</v>
      </c>
      <c r="V139" s="41">
        <v>23.057109693510299</v>
      </c>
      <c r="W139" s="38">
        <v>1.7780502480656399</v>
      </c>
      <c r="X139" s="39">
        <v>8.2970554823570595</v>
      </c>
      <c r="Y139" s="39">
        <v>10.491726154912801</v>
      </c>
      <c r="Z139" s="40">
        <v>23.745923453694999</v>
      </c>
      <c r="AA139" s="36" t="s">
        <v>89</v>
      </c>
      <c r="AB139" s="45">
        <v>155</v>
      </c>
      <c r="AC139" s="44" t="s">
        <v>90</v>
      </c>
      <c r="AD139" s="46" t="s">
        <v>623</v>
      </c>
      <c r="AE139" s="34"/>
    </row>
    <row r="140" spans="1:31" ht="51.6" x14ac:dyDescent="0.25">
      <c r="A140" s="33" t="s">
        <v>3</v>
      </c>
      <c r="B140" s="34" t="s">
        <v>4</v>
      </c>
      <c r="C140" s="35" t="s">
        <v>645</v>
      </c>
      <c r="D140" s="35" t="s">
        <v>518</v>
      </c>
      <c r="E140" s="35" t="s">
        <v>85</v>
      </c>
      <c r="F140" s="34" t="s">
        <v>560</v>
      </c>
      <c r="G140" s="34" t="s">
        <v>632</v>
      </c>
      <c r="H140" s="36">
        <v>28.1</v>
      </c>
      <c r="I140" s="35">
        <v>23.1</v>
      </c>
      <c r="J140" s="37">
        <v>12.9</v>
      </c>
      <c r="K140" s="38">
        <v>0.81002156088919486</v>
      </c>
      <c r="L140" s="39">
        <v>2.8990474485774911</v>
      </c>
      <c r="M140" s="39">
        <v>1.6326650175210415</v>
      </c>
      <c r="N140" s="40">
        <v>2.8633051506858163</v>
      </c>
      <c r="O140" s="38">
        <v>1.0470905399842982</v>
      </c>
      <c r="P140" s="39">
        <v>3.3565133820965394</v>
      </c>
      <c r="Q140" s="39">
        <v>1.9656178019231714</v>
      </c>
      <c r="R140" s="41">
        <v>3.4084160380028927</v>
      </c>
      <c r="S140" s="42">
        <v>0.81002156088919486</v>
      </c>
      <c r="T140" s="39">
        <v>3.4590915809324647</v>
      </c>
      <c r="U140" s="39">
        <v>2.1047164995405492</v>
      </c>
      <c r="V140" s="41">
        <v>3.9618305924330381</v>
      </c>
      <c r="W140" s="38">
        <v>1.0470905399842982</v>
      </c>
      <c r="X140" s="39">
        <v>4.0024345355776862</v>
      </c>
      <c r="Y140" s="39">
        <v>2.5096669397420168</v>
      </c>
      <c r="Z140" s="40">
        <v>4.5983965673014788</v>
      </c>
      <c r="AA140" s="36" t="s">
        <v>89</v>
      </c>
      <c r="AB140" s="43">
        <v>52</v>
      </c>
      <c r="AC140" s="44" t="s">
        <v>90</v>
      </c>
      <c r="AD140" s="46" t="s">
        <v>562</v>
      </c>
      <c r="AE140" s="34" t="s">
        <v>88</v>
      </c>
    </row>
    <row r="141" spans="1:31" ht="51.6" x14ac:dyDescent="0.25">
      <c r="A141" s="33" t="s">
        <v>3</v>
      </c>
      <c r="B141" s="34" t="s">
        <v>4</v>
      </c>
      <c r="C141" s="35" t="s">
        <v>646</v>
      </c>
      <c r="D141" s="35" t="s">
        <v>518</v>
      </c>
      <c r="E141" s="35" t="s">
        <v>85</v>
      </c>
      <c r="F141" s="34" t="s">
        <v>560</v>
      </c>
      <c r="G141" s="34" t="s">
        <v>647</v>
      </c>
      <c r="H141" s="36">
        <v>28.1</v>
      </c>
      <c r="I141" s="35">
        <v>23.1</v>
      </c>
      <c r="J141" s="37">
        <v>12.9</v>
      </c>
      <c r="K141" s="38">
        <v>0.81002156088919486</v>
      </c>
      <c r="L141" s="39">
        <v>3.0683211673284316</v>
      </c>
      <c r="M141" s="39">
        <v>1.9038061629739156</v>
      </c>
      <c r="N141" s="40">
        <v>3.0326229409237748</v>
      </c>
      <c r="O141" s="38">
        <v>1.0470905399842982</v>
      </c>
      <c r="P141" s="39">
        <v>3.572925050999908</v>
      </c>
      <c r="Q141" s="39">
        <v>2.1906155407400973</v>
      </c>
      <c r="R141" s="41">
        <v>3.6287903781904185</v>
      </c>
      <c r="S141" s="42">
        <v>0.81002156088919486</v>
      </c>
      <c r="T141" s="39">
        <v>3.6102595023655684</v>
      </c>
      <c r="U141" s="39">
        <v>2.14163882741139</v>
      </c>
      <c r="V141" s="41">
        <v>4.0291116728802026</v>
      </c>
      <c r="W141" s="38">
        <v>1.0470905399842982</v>
      </c>
      <c r="X141" s="39">
        <v>4.0622768716913447</v>
      </c>
      <c r="Y141" s="39">
        <v>2.5887694527291676</v>
      </c>
      <c r="Z141" s="40">
        <v>4.697440642167372</v>
      </c>
      <c r="AA141" s="36" t="s">
        <v>89</v>
      </c>
      <c r="AB141" s="43">
        <v>52</v>
      </c>
      <c r="AC141" s="44" t="s">
        <v>90</v>
      </c>
      <c r="AD141" s="46" t="s">
        <v>648</v>
      </c>
      <c r="AE141" s="34" t="s">
        <v>88</v>
      </c>
    </row>
    <row r="142" spans="1:31" ht="51.6" x14ac:dyDescent="0.25">
      <c r="A142" s="33" t="s">
        <v>649</v>
      </c>
      <c r="B142" s="34" t="s">
        <v>650</v>
      </c>
      <c r="C142" s="35" t="s">
        <v>651</v>
      </c>
      <c r="D142" s="35" t="s">
        <v>518</v>
      </c>
      <c r="E142" s="35" t="s">
        <v>85</v>
      </c>
      <c r="F142" s="34" t="s">
        <v>560</v>
      </c>
      <c r="G142" s="34" t="s">
        <v>632</v>
      </c>
      <c r="H142" s="36">
        <v>28.1</v>
      </c>
      <c r="I142" s="35">
        <v>23.1</v>
      </c>
      <c r="J142" s="37">
        <v>12.9</v>
      </c>
      <c r="K142" s="38">
        <v>0.81002156088919486</v>
      </c>
      <c r="L142" s="39">
        <v>2.8990474485774911</v>
      </c>
      <c r="M142" s="39">
        <v>1.6326650175210415</v>
      </c>
      <c r="N142" s="40">
        <v>2.8633051506858163</v>
      </c>
      <c r="O142" s="38">
        <v>1.0470905399842982</v>
      </c>
      <c r="P142" s="39">
        <v>3.3565133820965394</v>
      </c>
      <c r="Q142" s="39">
        <v>1.9656178019231714</v>
      </c>
      <c r="R142" s="41">
        <v>3.4084160380028927</v>
      </c>
      <c r="S142" s="42">
        <v>0.81002156088919486</v>
      </c>
      <c r="T142" s="39">
        <v>3.4590915809324647</v>
      </c>
      <c r="U142" s="39">
        <v>2.1047164995405492</v>
      </c>
      <c r="V142" s="41">
        <v>3.9618305924330381</v>
      </c>
      <c r="W142" s="38">
        <v>1.0470905399842982</v>
      </c>
      <c r="X142" s="39">
        <v>4.0024345355776862</v>
      </c>
      <c r="Y142" s="39">
        <v>2.5096669397420168</v>
      </c>
      <c r="Z142" s="40">
        <v>4.5983965673014788</v>
      </c>
      <c r="AA142" s="36" t="s">
        <v>89</v>
      </c>
      <c r="AB142" s="43">
        <v>52</v>
      </c>
      <c r="AC142" s="44" t="s">
        <v>90</v>
      </c>
      <c r="AD142" s="46" t="s">
        <v>562</v>
      </c>
      <c r="AE142" s="34" t="s">
        <v>88</v>
      </c>
    </row>
    <row r="143" spans="1:31" ht="51.6" x14ac:dyDescent="0.25">
      <c r="A143" s="33" t="s">
        <v>649</v>
      </c>
      <c r="B143" s="34" t="s">
        <v>650</v>
      </c>
      <c r="C143" s="35" t="s">
        <v>652</v>
      </c>
      <c r="D143" s="35" t="s">
        <v>518</v>
      </c>
      <c r="E143" s="35" t="s">
        <v>85</v>
      </c>
      <c r="F143" s="34" t="s">
        <v>560</v>
      </c>
      <c r="G143" s="34" t="s">
        <v>647</v>
      </c>
      <c r="H143" s="36">
        <v>28.1</v>
      </c>
      <c r="I143" s="35">
        <v>23.1</v>
      </c>
      <c r="J143" s="37">
        <v>12.9</v>
      </c>
      <c r="K143" s="38">
        <v>0.81002156088919486</v>
      </c>
      <c r="L143" s="39">
        <v>3.0683211673284316</v>
      </c>
      <c r="M143" s="39">
        <v>1.9038061629739156</v>
      </c>
      <c r="N143" s="40">
        <v>3.0326229409237748</v>
      </c>
      <c r="O143" s="38">
        <v>1.0470905399842982</v>
      </c>
      <c r="P143" s="39">
        <v>3.572925050999908</v>
      </c>
      <c r="Q143" s="39">
        <v>2.1906155407400973</v>
      </c>
      <c r="R143" s="41">
        <v>3.6287903781904185</v>
      </c>
      <c r="S143" s="42">
        <v>0.81002156088919486</v>
      </c>
      <c r="T143" s="39">
        <v>3.6102595023655684</v>
      </c>
      <c r="U143" s="39">
        <v>2.14163882741139</v>
      </c>
      <c r="V143" s="41">
        <v>4.0291116728802026</v>
      </c>
      <c r="W143" s="38">
        <v>1.0470905399842982</v>
      </c>
      <c r="X143" s="39">
        <v>4.0622768716913447</v>
      </c>
      <c r="Y143" s="39">
        <v>2.5887694527291676</v>
      </c>
      <c r="Z143" s="40">
        <v>4.697440642167372</v>
      </c>
      <c r="AA143" s="36" t="s">
        <v>89</v>
      </c>
      <c r="AB143" s="43">
        <v>52</v>
      </c>
      <c r="AC143" s="44" t="s">
        <v>90</v>
      </c>
      <c r="AD143" s="46" t="s">
        <v>648</v>
      </c>
      <c r="AE143" s="34" t="s">
        <v>88</v>
      </c>
    </row>
    <row r="144" spans="1:31" ht="61.8" x14ac:dyDescent="0.25">
      <c r="A144" s="33" t="s">
        <v>653</v>
      </c>
      <c r="B144" s="34" t="s">
        <v>654</v>
      </c>
      <c r="C144" s="35" t="s">
        <v>655</v>
      </c>
      <c r="D144" s="35" t="s">
        <v>610</v>
      </c>
      <c r="E144" s="35" t="s">
        <v>85</v>
      </c>
      <c r="F144" s="34" t="s">
        <v>656</v>
      </c>
      <c r="G144" s="34" t="s">
        <v>657</v>
      </c>
      <c r="H144" s="36">
        <v>28.1</v>
      </c>
      <c r="I144" s="35">
        <v>23.1</v>
      </c>
      <c r="J144" s="37">
        <v>12.9</v>
      </c>
      <c r="K144" s="38">
        <v>0.90002695111149345</v>
      </c>
      <c r="L144" s="39">
        <v>4.105020557984262</v>
      </c>
      <c r="M144" s="39">
        <v>2.5357276070521571</v>
      </c>
      <c r="N144" s="40">
        <v>4.5944787445729993</v>
      </c>
      <c r="O144" s="38">
        <v>1.4186153428820323</v>
      </c>
      <c r="P144" s="39">
        <v>4.8993524263467165</v>
      </c>
      <c r="Q144" s="39">
        <v>3.3296672459109042</v>
      </c>
      <c r="R144" s="41">
        <v>5.7238101879969143</v>
      </c>
      <c r="S144" s="42">
        <v>0.90002695111149345</v>
      </c>
      <c r="T144" s="39">
        <v>5.5473501100931983</v>
      </c>
      <c r="U144" s="39">
        <v>3.5501869654113527</v>
      </c>
      <c r="V144" s="41">
        <v>6.9280231288795004</v>
      </c>
      <c r="W144" s="38">
        <v>1.4186153428820323</v>
      </c>
      <c r="X144" s="39">
        <v>6.3478108000442202</v>
      </c>
      <c r="Y144" s="39">
        <v>4.2553556829411017</v>
      </c>
      <c r="Z144" s="40">
        <v>7.9808381242625108</v>
      </c>
      <c r="AA144" s="36" t="s">
        <v>89</v>
      </c>
      <c r="AB144" s="43">
        <v>81</v>
      </c>
      <c r="AC144" s="44" t="s">
        <v>90</v>
      </c>
      <c r="AD144" s="46" t="s">
        <v>658</v>
      </c>
      <c r="AE144" s="34" t="s">
        <v>659</v>
      </c>
    </row>
    <row r="145" spans="1:31" ht="61.8" x14ac:dyDescent="0.25">
      <c r="A145" s="33" t="s">
        <v>653</v>
      </c>
      <c r="B145" s="34" t="s">
        <v>654</v>
      </c>
      <c r="C145" s="35" t="s">
        <v>660</v>
      </c>
      <c r="D145" s="35" t="s">
        <v>610</v>
      </c>
      <c r="E145" s="35" t="s">
        <v>85</v>
      </c>
      <c r="F145" s="34" t="s">
        <v>661</v>
      </c>
      <c r="G145" s="34" t="s">
        <v>662</v>
      </c>
      <c r="H145" s="36">
        <v>28.1</v>
      </c>
      <c r="I145" s="35">
        <v>23.1</v>
      </c>
      <c r="J145" s="37">
        <v>12.9</v>
      </c>
      <c r="K145" s="38">
        <v>0.90002695111149345</v>
      </c>
      <c r="L145" s="39">
        <v>4.105020557984262</v>
      </c>
      <c r="M145" s="39">
        <v>2.5357276070521571</v>
      </c>
      <c r="N145" s="40">
        <v>4.5944787445729993</v>
      </c>
      <c r="O145" s="38">
        <v>1.4186153428820323</v>
      </c>
      <c r="P145" s="39">
        <v>4.8993524263467165</v>
      </c>
      <c r="Q145" s="39">
        <v>3.3296672459109042</v>
      </c>
      <c r="R145" s="41">
        <v>5.7238101879969143</v>
      </c>
      <c r="S145" s="42">
        <v>0.90002695111149345</v>
      </c>
      <c r="T145" s="39">
        <v>5.5473501100931983</v>
      </c>
      <c r="U145" s="39">
        <v>3.5501869654113527</v>
      </c>
      <c r="V145" s="41">
        <v>6.9280231288795004</v>
      </c>
      <c r="W145" s="38">
        <v>1.4186153428820323</v>
      </c>
      <c r="X145" s="39">
        <v>6.3478108000442202</v>
      </c>
      <c r="Y145" s="39">
        <v>4.2553556829411017</v>
      </c>
      <c r="Z145" s="40">
        <v>7.9808381242625108</v>
      </c>
      <c r="AA145" s="36" t="s">
        <v>89</v>
      </c>
      <c r="AB145" s="43">
        <v>81</v>
      </c>
      <c r="AC145" s="44" t="s">
        <v>90</v>
      </c>
      <c r="AD145" s="46" t="s">
        <v>658</v>
      </c>
      <c r="AE145" s="34" t="s">
        <v>659</v>
      </c>
    </row>
    <row r="146" spans="1:31" ht="61.8" x14ac:dyDescent="0.25">
      <c r="A146" s="33" t="s">
        <v>653</v>
      </c>
      <c r="B146" s="34" t="s">
        <v>654</v>
      </c>
      <c r="C146" s="35" t="s">
        <v>663</v>
      </c>
      <c r="D146" s="35" t="s">
        <v>610</v>
      </c>
      <c r="E146" s="35" t="s">
        <v>85</v>
      </c>
      <c r="F146" s="34" t="s">
        <v>661</v>
      </c>
      <c r="G146" s="34" t="s">
        <v>664</v>
      </c>
      <c r="H146" s="36">
        <v>28.1</v>
      </c>
      <c r="I146" s="35">
        <v>23.1</v>
      </c>
      <c r="J146" s="37">
        <v>12.9</v>
      </c>
      <c r="K146" s="38">
        <v>0.90002695111149345</v>
      </c>
      <c r="L146" s="39">
        <v>4.105020557984262</v>
      </c>
      <c r="M146" s="39">
        <v>2.5357276070521571</v>
      </c>
      <c r="N146" s="40">
        <v>4.5944787445729993</v>
      </c>
      <c r="O146" s="38">
        <v>1.4186153428820323</v>
      </c>
      <c r="P146" s="39">
        <v>4.8993524263467165</v>
      </c>
      <c r="Q146" s="39">
        <v>3.3296672459109042</v>
      </c>
      <c r="R146" s="41">
        <v>5.7238101879969143</v>
      </c>
      <c r="S146" s="42">
        <v>0.90002695111149345</v>
      </c>
      <c r="T146" s="39">
        <v>5.5473501100931983</v>
      </c>
      <c r="U146" s="39">
        <v>3.5501869654113527</v>
      </c>
      <c r="V146" s="41">
        <v>6.9280231288795004</v>
      </c>
      <c r="W146" s="38">
        <v>1.4186153428820323</v>
      </c>
      <c r="X146" s="39">
        <v>6.3478108000442202</v>
      </c>
      <c r="Y146" s="39">
        <v>4.2553556829411017</v>
      </c>
      <c r="Z146" s="40">
        <v>7.9808381242625108</v>
      </c>
      <c r="AA146" s="36" t="s">
        <v>89</v>
      </c>
      <c r="AB146" s="43">
        <v>81</v>
      </c>
      <c r="AC146" s="44" t="s">
        <v>90</v>
      </c>
      <c r="AD146" s="46" t="s">
        <v>658</v>
      </c>
      <c r="AE146" s="34" t="s">
        <v>659</v>
      </c>
    </row>
    <row r="147" spans="1:31" ht="41.4" x14ac:dyDescent="0.25">
      <c r="A147" s="33" t="s">
        <v>665</v>
      </c>
      <c r="B147" s="34" t="s">
        <v>666</v>
      </c>
      <c r="C147" s="49" t="s">
        <v>667</v>
      </c>
      <c r="D147" s="34" t="s">
        <v>610</v>
      </c>
      <c r="E147" s="34" t="s">
        <v>85</v>
      </c>
      <c r="F147" s="34" t="s">
        <v>668</v>
      </c>
      <c r="G147" s="34" t="s">
        <v>669</v>
      </c>
      <c r="H147" s="36">
        <v>28.1</v>
      </c>
      <c r="I147" s="35">
        <v>23.1</v>
      </c>
      <c r="J147" s="37">
        <v>5</v>
      </c>
      <c r="K147" s="38">
        <v>1.3609005845131168</v>
      </c>
      <c r="L147" s="39">
        <v>6.7313638482418838</v>
      </c>
      <c r="M147" s="39">
        <v>8.4255307886781097</v>
      </c>
      <c r="N147" s="40">
        <v>10.010808800385302</v>
      </c>
      <c r="O147" s="38">
        <v>1.7780502480656422</v>
      </c>
      <c r="P147" s="39">
        <v>7.4891414927589421</v>
      </c>
      <c r="Q147" s="39">
        <v>9.2372354937756942</v>
      </c>
      <c r="R147" s="41">
        <v>11.676016954639309</v>
      </c>
      <c r="S147" s="42">
        <v>1.0182349122699521</v>
      </c>
      <c r="T147" s="39">
        <v>6.7735249459332696</v>
      </c>
      <c r="U147" s="39">
        <v>8.4345338239111882</v>
      </c>
      <c r="V147" s="41">
        <v>17.865277640497251</v>
      </c>
      <c r="W147" s="38">
        <v>1.7780502480656422</v>
      </c>
      <c r="X147" s="39">
        <v>9.2522834949142467</v>
      </c>
      <c r="Y147" s="39">
        <v>12.813579230114129</v>
      </c>
      <c r="Z147" s="40">
        <v>18.596387692465498</v>
      </c>
      <c r="AA147" s="36" t="s">
        <v>89</v>
      </c>
      <c r="AB147" s="45">
        <v>78</v>
      </c>
      <c r="AC147" s="44" t="s">
        <v>90</v>
      </c>
      <c r="AD147" s="46" t="s">
        <v>670</v>
      </c>
      <c r="AE147" s="34"/>
    </row>
    <row r="148" spans="1:31" ht="51.6" x14ac:dyDescent="0.25">
      <c r="A148" s="33" t="s">
        <v>671</v>
      </c>
      <c r="B148" s="34" t="s">
        <v>672</v>
      </c>
      <c r="C148" s="49" t="s">
        <v>673</v>
      </c>
      <c r="D148" s="34" t="s">
        <v>610</v>
      </c>
      <c r="E148" s="34" t="s">
        <v>85</v>
      </c>
      <c r="F148" s="34" t="s">
        <v>674</v>
      </c>
      <c r="G148" s="34" t="s">
        <v>674</v>
      </c>
      <c r="H148" s="36">
        <v>28.1</v>
      </c>
      <c r="I148" s="35">
        <v>23.1</v>
      </c>
      <c r="J148" s="37">
        <v>5</v>
      </c>
      <c r="K148" s="38">
        <v>1.4989262791755498</v>
      </c>
      <c r="L148" s="39">
        <v>5.7734473301697617</v>
      </c>
      <c r="M148" s="39">
        <v>7.3963266442200037</v>
      </c>
      <c r="N148" s="40">
        <v>8.9467762432404481</v>
      </c>
      <c r="O148" s="38">
        <v>1.8072536696306791</v>
      </c>
      <c r="P148" s="39">
        <v>6.3002044476417316</v>
      </c>
      <c r="Q148" s="39">
        <v>8.0796362791090939</v>
      </c>
      <c r="R148" s="41">
        <v>10.535523091661691</v>
      </c>
      <c r="S148" s="42">
        <v>1.4989262791755498</v>
      </c>
      <c r="T148" s="39">
        <v>7.3850848245315239</v>
      </c>
      <c r="U148" s="39">
        <v>10.492144493035967</v>
      </c>
      <c r="V148" s="41">
        <v>12.957049826764299</v>
      </c>
      <c r="W148" s="38">
        <v>1.8072536696306791</v>
      </c>
      <c r="X148" s="39">
        <v>7.9438791609776676</v>
      </c>
      <c r="Y148" s="39">
        <v>11.278373177733634</v>
      </c>
      <c r="Z148" s="40">
        <v>14.295279865398401</v>
      </c>
      <c r="AA148" s="36" t="s">
        <v>89</v>
      </c>
      <c r="AB148" s="45">
        <v>199</v>
      </c>
      <c r="AC148" s="44" t="s">
        <v>90</v>
      </c>
      <c r="AD148" s="46" t="s">
        <v>675</v>
      </c>
      <c r="AE148" s="34" t="s">
        <v>676</v>
      </c>
    </row>
    <row r="149" spans="1:31" ht="51.6" x14ac:dyDescent="0.25">
      <c r="A149" s="33" t="s">
        <v>677</v>
      </c>
      <c r="B149" s="34" t="s">
        <v>678</v>
      </c>
      <c r="C149" s="35" t="s">
        <v>679</v>
      </c>
      <c r="D149" s="35" t="s">
        <v>610</v>
      </c>
      <c r="E149" s="35" t="s">
        <v>85</v>
      </c>
      <c r="F149" s="34" t="s">
        <v>680</v>
      </c>
      <c r="G149" s="34" t="s">
        <v>681</v>
      </c>
      <c r="H149" s="36">
        <v>28.1</v>
      </c>
      <c r="I149" s="35">
        <v>23.1</v>
      </c>
      <c r="J149" s="37">
        <v>12.9</v>
      </c>
      <c r="K149" s="38">
        <v>1.4989262791755498</v>
      </c>
      <c r="L149" s="39">
        <v>4.3154232638240426</v>
      </c>
      <c r="M149" s="39">
        <v>3.1587652755318198</v>
      </c>
      <c r="N149" s="40">
        <v>5.704690855831978</v>
      </c>
      <c r="O149" s="38">
        <v>1.6751133594356238</v>
      </c>
      <c r="P149" s="39">
        <v>4.6485198179770144</v>
      </c>
      <c r="Q149" s="39">
        <v>3.3617721262360729</v>
      </c>
      <c r="R149" s="41">
        <v>6.5698981671628145</v>
      </c>
      <c r="S149" s="42">
        <v>1.4989262791755498</v>
      </c>
      <c r="T149" s="39">
        <v>6.1515932570084608</v>
      </c>
      <c r="U149" s="39">
        <v>4.3628167862115861</v>
      </c>
      <c r="V149" s="41">
        <v>11.887936257021005</v>
      </c>
      <c r="W149" s="38">
        <v>1.6751133594356238</v>
      </c>
      <c r="X149" s="39">
        <v>6.5680486560063063</v>
      </c>
      <c r="Y149" s="39">
        <v>4.645466799463736</v>
      </c>
      <c r="Z149" s="40">
        <v>14.314094311838799</v>
      </c>
      <c r="AA149" s="36" t="s">
        <v>89</v>
      </c>
      <c r="AB149" s="43">
        <v>112</v>
      </c>
      <c r="AC149" s="44" t="s">
        <v>90</v>
      </c>
      <c r="AD149" s="46" t="s">
        <v>682</v>
      </c>
      <c r="AE149" s="34" t="s">
        <v>683</v>
      </c>
    </row>
    <row r="150" spans="1:31" ht="51.6" x14ac:dyDescent="0.25">
      <c r="A150" s="33" t="s">
        <v>677</v>
      </c>
      <c r="B150" s="34" t="s">
        <v>678</v>
      </c>
      <c r="C150" s="35" t="s">
        <v>684</v>
      </c>
      <c r="D150" s="35" t="s">
        <v>610</v>
      </c>
      <c r="E150" s="35" t="s">
        <v>85</v>
      </c>
      <c r="F150" s="34" t="s">
        <v>680</v>
      </c>
      <c r="G150" s="34" t="s">
        <v>685</v>
      </c>
      <c r="H150" s="36">
        <v>28.1</v>
      </c>
      <c r="I150" s="35">
        <v>23.1</v>
      </c>
      <c r="J150" s="37">
        <v>12.9</v>
      </c>
      <c r="K150" s="38">
        <v>1.4989262791755498</v>
      </c>
      <c r="L150" s="39">
        <v>4.3154232638240426</v>
      </c>
      <c r="M150" s="39">
        <v>3.1587652755318198</v>
      </c>
      <c r="N150" s="40">
        <v>5.704690855831978</v>
      </c>
      <c r="O150" s="38">
        <v>1.6751133594356238</v>
      </c>
      <c r="P150" s="39">
        <v>4.6485198179770144</v>
      </c>
      <c r="Q150" s="39">
        <v>3.3617721262360729</v>
      </c>
      <c r="R150" s="41">
        <v>6.5698981671628145</v>
      </c>
      <c r="S150" s="42">
        <v>1.4989262791755498</v>
      </c>
      <c r="T150" s="39">
        <v>6.1515932570084608</v>
      </c>
      <c r="U150" s="39">
        <v>4.3628167862115861</v>
      </c>
      <c r="V150" s="41">
        <v>11.887936257021005</v>
      </c>
      <c r="W150" s="38">
        <v>1.6751133594356238</v>
      </c>
      <c r="X150" s="39">
        <v>6.5680486560063063</v>
      </c>
      <c r="Y150" s="39">
        <v>4.645466799463736</v>
      </c>
      <c r="Z150" s="40">
        <v>14.314094311838799</v>
      </c>
      <c r="AA150" s="36" t="s">
        <v>89</v>
      </c>
      <c r="AB150" s="43">
        <v>112</v>
      </c>
      <c r="AC150" s="44" t="s">
        <v>90</v>
      </c>
      <c r="AD150" s="46" t="s">
        <v>682</v>
      </c>
      <c r="AE150" s="34" t="s">
        <v>683</v>
      </c>
    </row>
    <row r="151" spans="1:31" ht="51.6" x14ac:dyDescent="0.25">
      <c r="A151" s="33" t="s">
        <v>677</v>
      </c>
      <c r="B151" s="34" t="s">
        <v>678</v>
      </c>
      <c r="C151" s="35" t="s">
        <v>686</v>
      </c>
      <c r="D151" s="35" t="s">
        <v>610</v>
      </c>
      <c r="E151" s="35" t="s">
        <v>85</v>
      </c>
      <c r="F151" s="34" t="s">
        <v>680</v>
      </c>
      <c r="G151" s="34" t="s">
        <v>687</v>
      </c>
      <c r="H151" s="36">
        <v>28.1</v>
      </c>
      <c r="I151" s="35">
        <v>23.1</v>
      </c>
      <c r="J151" s="37">
        <v>12.9</v>
      </c>
      <c r="K151" s="38">
        <v>1.4989262791755498</v>
      </c>
      <c r="L151" s="39">
        <v>4.3154232638240426</v>
      </c>
      <c r="M151" s="39">
        <v>3.1587652755318198</v>
      </c>
      <c r="N151" s="40">
        <v>5.704690855831978</v>
      </c>
      <c r="O151" s="38">
        <v>1.6751133594356238</v>
      </c>
      <c r="P151" s="39">
        <v>4.6485198179770144</v>
      </c>
      <c r="Q151" s="39">
        <v>3.3617721262360729</v>
      </c>
      <c r="R151" s="41">
        <v>6.5698981671628145</v>
      </c>
      <c r="S151" s="42">
        <v>1.4989262791755498</v>
      </c>
      <c r="T151" s="39">
        <v>6.1515932570084608</v>
      </c>
      <c r="U151" s="39">
        <v>4.3628167862115861</v>
      </c>
      <c r="V151" s="41">
        <v>11.887936257021005</v>
      </c>
      <c r="W151" s="38">
        <v>1.6751133594356238</v>
      </c>
      <c r="X151" s="39">
        <v>6.5680486560063063</v>
      </c>
      <c r="Y151" s="39">
        <v>4.645466799463736</v>
      </c>
      <c r="Z151" s="40">
        <v>14.314094311838799</v>
      </c>
      <c r="AA151" s="36" t="s">
        <v>89</v>
      </c>
      <c r="AB151" s="43">
        <v>112</v>
      </c>
      <c r="AC151" s="44" t="s">
        <v>90</v>
      </c>
      <c r="AD151" s="46" t="s">
        <v>682</v>
      </c>
      <c r="AE151" s="34" t="s">
        <v>683</v>
      </c>
    </row>
    <row r="152" spans="1:31" ht="51.6" x14ac:dyDescent="0.25">
      <c r="A152" s="33" t="s">
        <v>677</v>
      </c>
      <c r="B152" s="34" t="s">
        <v>678</v>
      </c>
      <c r="C152" s="35" t="s">
        <v>688</v>
      </c>
      <c r="D152" s="35" t="s">
        <v>610</v>
      </c>
      <c r="E152" s="35" t="s">
        <v>85</v>
      </c>
      <c r="F152" s="34" t="s">
        <v>680</v>
      </c>
      <c r="G152" s="34" t="s">
        <v>689</v>
      </c>
      <c r="H152" s="36">
        <v>28.1</v>
      </c>
      <c r="I152" s="35">
        <v>23.1</v>
      </c>
      <c r="J152" s="37">
        <v>12.9</v>
      </c>
      <c r="K152" s="38">
        <v>1.4989262791755498</v>
      </c>
      <c r="L152" s="39">
        <v>4.3154232638240426</v>
      </c>
      <c r="M152" s="39">
        <v>3.1587652755318198</v>
      </c>
      <c r="N152" s="40">
        <v>5.704690855831978</v>
      </c>
      <c r="O152" s="38">
        <v>1.6751133594356238</v>
      </c>
      <c r="P152" s="39">
        <v>4.6485198179770144</v>
      </c>
      <c r="Q152" s="39">
        <v>3.3617721262360729</v>
      </c>
      <c r="R152" s="41">
        <v>6.5698981671628145</v>
      </c>
      <c r="S152" s="42">
        <v>1.4989262791755498</v>
      </c>
      <c r="T152" s="39">
        <v>6.1515932570084608</v>
      </c>
      <c r="U152" s="39">
        <v>4.3628167862115861</v>
      </c>
      <c r="V152" s="41">
        <v>11.887936257021005</v>
      </c>
      <c r="W152" s="38">
        <v>1.6751133594356238</v>
      </c>
      <c r="X152" s="39">
        <v>6.5680486560063063</v>
      </c>
      <c r="Y152" s="39">
        <v>4.645466799463736</v>
      </c>
      <c r="Z152" s="40">
        <v>14.314094311838799</v>
      </c>
      <c r="AA152" s="36" t="s">
        <v>89</v>
      </c>
      <c r="AB152" s="43">
        <v>112</v>
      </c>
      <c r="AC152" s="44" t="s">
        <v>90</v>
      </c>
      <c r="AD152" s="46" t="s">
        <v>682</v>
      </c>
      <c r="AE152" s="34" t="s">
        <v>683</v>
      </c>
    </row>
    <row r="153" spans="1:31" ht="51.6" x14ac:dyDescent="0.25">
      <c r="A153" s="33" t="s">
        <v>677</v>
      </c>
      <c r="B153" s="34" t="s">
        <v>678</v>
      </c>
      <c r="C153" s="35" t="s">
        <v>690</v>
      </c>
      <c r="D153" s="35" t="s">
        <v>610</v>
      </c>
      <c r="E153" s="35" t="s">
        <v>85</v>
      </c>
      <c r="F153" s="34" t="s">
        <v>680</v>
      </c>
      <c r="G153" s="34" t="s">
        <v>691</v>
      </c>
      <c r="H153" s="36">
        <v>28.1</v>
      </c>
      <c r="I153" s="35">
        <v>23.1</v>
      </c>
      <c r="J153" s="37">
        <v>12.9</v>
      </c>
      <c r="K153" s="38">
        <v>1.4989262791755498</v>
      </c>
      <c r="L153" s="39">
        <v>4.3154232638240426</v>
      </c>
      <c r="M153" s="39">
        <v>3.1587652755318198</v>
      </c>
      <c r="N153" s="40">
        <v>5.704690855831978</v>
      </c>
      <c r="O153" s="38">
        <v>1.6751133594356238</v>
      </c>
      <c r="P153" s="39">
        <v>4.6485198179770144</v>
      </c>
      <c r="Q153" s="39">
        <v>3.3617721262360729</v>
      </c>
      <c r="R153" s="41">
        <v>6.5698981671628145</v>
      </c>
      <c r="S153" s="42">
        <v>1.4989262791755498</v>
      </c>
      <c r="T153" s="39">
        <v>6.1515932570084608</v>
      </c>
      <c r="U153" s="39">
        <v>4.3628167862115861</v>
      </c>
      <c r="V153" s="41">
        <v>11.887936257021005</v>
      </c>
      <c r="W153" s="38">
        <v>1.6751133594356238</v>
      </c>
      <c r="X153" s="39">
        <v>6.5680486560063063</v>
      </c>
      <c r="Y153" s="39">
        <v>4.645466799463736</v>
      </c>
      <c r="Z153" s="40">
        <v>14.314094311838799</v>
      </c>
      <c r="AA153" s="36" t="s">
        <v>89</v>
      </c>
      <c r="AB153" s="43">
        <v>112</v>
      </c>
      <c r="AC153" s="44" t="s">
        <v>90</v>
      </c>
      <c r="AD153" s="46" t="s">
        <v>682</v>
      </c>
      <c r="AE153" s="34" t="s">
        <v>683</v>
      </c>
    </row>
    <row r="154" spans="1:31" ht="51.6" x14ac:dyDescent="0.25">
      <c r="A154" s="33" t="s">
        <v>692</v>
      </c>
      <c r="B154" s="34" t="s">
        <v>693</v>
      </c>
      <c r="C154" s="35" t="s">
        <v>694</v>
      </c>
      <c r="D154" s="35" t="s">
        <v>610</v>
      </c>
      <c r="E154" s="35" t="s">
        <v>85</v>
      </c>
      <c r="F154" s="34" t="s">
        <v>680</v>
      </c>
      <c r="G154" s="34" t="s">
        <v>695</v>
      </c>
      <c r="H154" s="36">
        <v>28.1</v>
      </c>
      <c r="I154" s="35">
        <v>23.1</v>
      </c>
      <c r="J154" s="37">
        <v>12.9</v>
      </c>
      <c r="K154" s="38">
        <v>1.4989262791755498</v>
      </c>
      <c r="L154" s="39">
        <v>5.1970523426565851</v>
      </c>
      <c r="M154" s="39">
        <v>3.7876137079225143</v>
      </c>
      <c r="N154" s="40">
        <v>8.3937408535216527</v>
      </c>
      <c r="O154" s="38">
        <v>1.6751133594356238</v>
      </c>
      <c r="P154" s="39">
        <v>5.7781231211145831</v>
      </c>
      <c r="Q154" s="39">
        <v>4.2302790651942388</v>
      </c>
      <c r="R154" s="41">
        <v>9.6666560660915746</v>
      </c>
      <c r="S154" s="42">
        <v>1.4989262791755498</v>
      </c>
      <c r="T154" s="39">
        <v>6.9201783678971474</v>
      </c>
      <c r="U154" s="39">
        <v>4.9099598752726807</v>
      </c>
      <c r="V154" s="41" t="s">
        <v>408</v>
      </c>
      <c r="W154" s="38">
        <v>1.6751133594356238</v>
      </c>
      <c r="X154" s="39">
        <v>7.4002713308108703</v>
      </c>
      <c r="Y154" s="39">
        <v>5.3610813571980387</v>
      </c>
      <c r="Z154" s="40" t="s">
        <v>408</v>
      </c>
      <c r="AA154" s="36" t="s">
        <v>89</v>
      </c>
      <c r="AB154" s="43">
        <v>112</v>
      </c>
      <c r="AC154" s="44" t="s">
        <v>90</v>
      </c>
      <c r="AD154" s="46" t="s">
        <v>696</v>
      </c>
      <c r="AE154" s="34" t="s">
        <v>683</v>
      </c>
    </row>
    <row r="155" spans="1:31" ht="51.6" x14ac:dyDescent="0.25">
      <c r="A155" s="33" t="s">
        <v>35</v>
      </c>
      <c r="B155" s="34" t="s">
        <v>36</v>
      </c>
      <c r="C155" s="35" t="s">
        <v>697</v>
      </c>
      <c r="D155" s="35" t="s">
        <v>610</v>
      </c>
      <c r="E155" s="35" t="s">
        <v>85</v>
      </c>
      <c r="F155" s="34" t="s">
        <v>287</v>
      </c>
      <c r="G155" s="34" t="s">
        <v>698</v>
      </c>
      <c r="H155" s="36">
        <v>28.1</v>
      </c>
      <c r="I155" s="35">
        <v>23.1</v>
      </c>
      <c r="J155" s="37">
        <v>12.9</v>
      </c>
      <c r="K155" s="38">
        <v>0.86002156088919501</v>
      </c>
      <c r="L155" s="39">
        <v>3.1297322271319099</v>
      </c>
      <c r="M155" s="39">
        <v>3.3651081121697701</v>
      </c>
      <c r="N155" s="40">
        <v>6.0299766326404303</v>
      </c>
      <c r="O155" s="38">
        <v>1.0970905399843001</v>
      </c>
      <c r="P155" s="39">
        <v>3.64261687533787</v>
      </c>
      <c r="Q155" s="39">
        <v>3.9468056613457798</v>
      </c>
      <c r="R155" s="41">
        <v>7.2970824412728996</v>
      </c>
      <c r="S155" s="42">
        <v>0.86002156088919501</v>
      </c>
      <c r="T155" s="39">
        <v>6.0589288010300999</v>
      </c>
      <c r="U155" s="39">
        <v>8.0652352859721592</v>
      </c>
      <c r="V155" s="41">
        <v>16.073033566614701</v>
      </c>
      <c r="W155" s="38">
        <v>1.0970905399843001</v>
      </c>
      <c r="X155" s="39">
        <v>6.5716458212341502</v>
      </c>
      <c r="Y155" s="39">
        <v>8.6376874002796296</v>
      </c>
      <c r="Z155" s="40">
        <v>16.410725434829601</v>
      </c>
      <c r="AA155" s="36" t="s">
        <v>89</v>
      </c>
      <c r="AB155" s="43">
        <v>52</v>
      </c>
      <c r="AC155" s="44" t="s">
        <v>90</v>
      </c>
      <c r="AD155" s="46" t="s">
        <v>699</v>
      </c>
      <c r="AE155" s="34" t="s">
        <v>88</v>
      </c>
    </row>
    <row r="156" spans="1:31" ht="51.6" x14ac:dyDescent="0.25">
      <c r="A156" s="33" t="s">
        <v>35</v>
      </c>
      <c r="B156" s="34" t="s">
        <v>36</v>
      </c>
      <c r="C156" s="35" t="s">
        <v>700</v>
      </c>
      <c r="D156" s="35" t="s">
        <v>610</v>
      </c>
      <c r="E156" s="35" t="s">
        <v>85</v>
      </c>
      <c r="F156" s="34" t="s">
        <v>287</v>
      </c>
      <c r="G156" s="34" t="s">
        <v>530</v>
      </c>
      <c r="H156" s="36">
        <v>28.1</v>
      </c>
      <c r="I156" s="35">
        <v>23.1</v>
      </c>
      <c r="J156" s="37">
        <v>12.9</v>
      </c>
      <c r="K156" s="38">
        <v>0.86002156088919501</v>
      </c>
      <c r="L156" s="39">
        <v>3.1297322271319099</v>
      </c>
      <c r="M156" s="39">
        <v>3.3651081121697701</v>
      </c>
      <c r="N156" s="40">
        <v>6.0299766326404303</v>
      </c>
      <c r="O156" s="38">
        <v>1.0970905399843001</v>
      </c>
      <c r="P156" s="39">
        <v>3.64261687533787</v>
      </c>
      <c r="Q156" s="39">
        <v>3.9468056613457798</v>
      </c>
      <c r="R156" s="41">
        <v>7.2970824412728996</v>
      </c>
      <c r="S156" s="42">
        <v>0.86002156088919501</v>
      </c>
      <c r="T156" s="39">
        <v>6.0589288010300999</v>
      </c>
      <c r="U156" s="39">
        <v>8.0652352859721592</v>
      </c>
      <c r="V156" s="41">
        <v>16.073033566614701</v>
      </c>
      <c r="W156" s="38">
        <v>1.0970905399843001</v>
      </c>
      <c r="X156" s="39">
        <v>6.5716458212341502</v>
      </c>
      <c r="Y156" s="39">
        <v>8.6376874002796296</v>
      </c>
      <c r="Z156" s="40">
        <v>16.410725434829601</v>
      </c>
      <c r="AA156" s="36" t="s">
        <v>89</v>
      </c>
      <c r="AB156" s="43">
        <v>52</v>
      </c>
      <c r="AC156" s="44" t="s">
        <v>90</v>
      </c>
      <c r="AD156" s="46" t="s">
        <v>701</v>
      </c>
      <c r="AE156" s="34" t="s">
        <v>88</v>
      </c>
    </row>
    <row r="157" spans="1:31" ht="51.6" x14ac:dyDescent="0.25">
      <c r="A157" s="33" t="s">
        <v>30</v>
      </c>
      <c r="B157" s="34" t="s">
        <v>31</v>
      </c>
      <c r="C157" s="35" t="s">
        <v>702</v>
      </c>
      <c r="D157" s="35" t="s">
        <v>610</v>
      </c>
      <c r="E157" s="35" t="s">
        <v>85</v>
      </c>
      <c r="F157" s="34" t="s">
        <v>287</v>
      </c>
      <c r="G157" s="34" t="s">
        <v>698</v>
      </c>
      <c r="H157" s="36">
        <v>28.1</v>
      </c>
      <c r="I157" s="35">
        <v>23.1</v>
      </c>
      <c r="J157" s="37">
        <v>12.9</v>
      </c>
      <c r="K157" s="38">
        <v>0.86002156088919501</v>
      </c>
      <c r="L157" s="39">
        <v>3.1297322271319099</v>
      </c>
      <c r="M157" s="39">
        <v>3.3651081121697701</v>
      </c>
      <c r="N157" s="40">
        <v>6.0299766326404303</v>
      </c>
      <c r="O157" s="38">
        <v>1.0970905399843001</v>
      </c>
      <c r="P157" s="39">
        <v>3.64261687533787</v>
      </c>
      <c r="Q157" s="39">
        <v>3.9468056613457798</v>
      </c>
      <c r="R157" s="41">
        <v>7.2970824412728996</v>
      </c>
      <c r="S157" s="42">
        <v>0.86002156088919501</v>
      </c>
      <c r="T157" s="39">
        <v>6.0589288010300999</v>
      </c>
      <c r="U157" s="39">
        <v>8.0652352859721592</v>
      </c>
      <c r="V157" s="41">
        <v>16.073033566614701</v>
      </c>
      <c r="W157" s="38">
        <v>1.0970905399843001</v>
      </c>
      <c r="X157" s="39">
        <v>6.5716458212341502</v>
      </c>
      <c r="Y157" s="39">
        <v>8.6376874002796296</v>
      </c>
      <c r="Z157" s="40">
        <v>16.410725434829601</v>
      </c>
      <c r="AA157" s="36" t="s">
        <v>89</v>
      </c>
      <c r="AB157" s="43">
        <v>52</v>
      </c>
      <c r="AC157" s="44" t="s">
        <v>90</v>
      </c>
      <c r="AD157" s="46" t="s">
        <v>703</v>
      </c>
      <c r="AE157" s="34" t="s">
        <v>88</v>
      </c>
    </row>
    <row r="158" spans="1:31" ht="51.6" x14ac:dyDescent="0.25">
      <c r="A158" s="33" t="s">
        <v>30</v>
      </c>
      <c r="B158" s="34" t="s">
        <v>31</v>
      </c>
      <c r="C158" s="35" t="s">
        <v>704</v>
      </c>
      <c r="D158" s="35" t="s">
        <v>610</v>
      </c>
      <c r="E158" s="35" t="s">
        <v>85</v>
      </c>
      <c r="F158" s="34" t="s">
        <v>287</v>
      </c>
      <c r="G158" s="34" t="s">
        <v>530</v>
      </c>
      <c r="H158" s="36">
        <v>28.1</v>
      </c>
      <c r="I158" s="35">
        <v>23.1</v>
      </c>
      <c r="J158" s="37">
        <v>12.9</v>
      </c>
      <c r="K158" s="38">
        <v>0.86002156088919501</v>
      </c>
      <c r="L158" s="39">
        <v>3.1297322271319099</v>
      </c>
      <c r="M158" s="39">
        <v>3.3651081121697701</v>
      </c>
      <c r="N158" s="40">
        <v>6.0299766326404303</v>
      </c>
      <c r="O158" s="38">
        <v>1.0970905399843001</v>
      </c>
      <c r="P158" s="39">
        <v>3.64261687533787</v>
      </c>
      <c r="Q158" s="39">
        <v>3.9468056613457798</v>
      </c>
      <c r="R158" s="41">
        <v>7.2970824412728996</v>
      </c>
      <c r="S158" s="42">
        <v>0.86002156088919501</v>
      </c>
      <c r="T158" s="39">
        <v>6.0589288010300999</v>
      </c>
      <c r="U158" s="39">
        <v>8.0652352859721592</v>
      </c>
      <c r="V158" s="41">
        <v>16.073033566614701</v>
      </c>
      <c r="W158" s="38">
        <v>1.0970905399843001</v>
      </c>
      <c r="X158" s="39">
        <v>6.5716458212341502</v>
      </c>
      <c r="Y158" s="39">
        <v>8.6376874002796296</v>
      </c>
      <c r="Z158" s="40">
        <v>16.410725434829601</v>
      </c>
      <c r="AA158" s="36" t="s">
        <v>89</v>
      </c>
      <c r="AB158" s="43">
        <v>52</v>
      </c>
      <c r="AC158" s="44" t="s">
        <v>90</v>
      </c>
      <c r="AD158" s="46" t="s">
        <v>701</v>
      </c>
      <c r="AE158" s="34" t="s">
        <v>88</v>
      </c>
    </row>
    <row r="159" spans="1:31" ht="51.6" x14ac:dyDescent="0.25">
      <c r="A159" s="33" t="s">
        <v>705</v>
      </c>
      <c r="B159" s="34" t="s">
        <v>706</v>
      </c>
      <c r="C159" s="47" t="s">
        <v>707</v>
      </c>
      <c r="D159" s="35" t="s">
        <v>610</v>
      </c>
      <c r="E159" s="35" t="s">
        <v>85</v>
      </c>
      <c r="F159" s="34" t="s">
        <v>579</v>
      </c>
      <c r="G159" s="34" t="s">
        <v>708</v>
      </c>
      <c r="H159" s="36">
        <v>28.1</v>
      </c>
      <c r="I159" s="35">
        <v>23.1</v>
      </c>
      <c r="J159" s="37">
        <v>12.9</v>
      </c>
      <c r="K159" s="38">
        <v>0.86002156088919501</v>
      </c>
      <c r="L159" s="39">
        <v>3.2019554389832101</v>
      </c>
      <c r="M159" s="39">
        <v>3.4015290812791599</v>
      </c>
      <c r="N159" s="40">
        <v>5.8740833629551199</v>
      </c>
      <c r="O159" s="38">
        <v>1.2748922743056299</v>
      </c>
      <c r="P159" s="39">
        <v>3.8204186096592001</v>
      </c>
      <c r="Q159" s="39">
        <v>4.1246073956671001</v>
      </c>
      <c r="R159" s="41">
        <v>7.2735512286644699</v>
      </c>
      <c r="S159" s="42">
        <v>0.86002156088919501</v>
      </c>
      <c r="T159" s="39">
        <v>6.1284852073389802</v>
      </c>
      <c r="U159" s="39">
        <v>8.0996546908807208</v>
      </c>
      <c r="V159" s="41">
        <v>17.713982231960902</v>
      </c>
      <c r="W159" s="38">
        <v>1.2748922743056299</v>
      </c>
      <c r="X159" s="39">
        <v>6.7494475555554798</v>
      </c>
      <c r="Y159" s="39">
        <v>8.8154891346009592</v>
      </c>
      <c r="Z159" s="40">
        <v>19.113771552487901</v>
      </c>
      <c r="AA159" s="36" t="s">
        <v>89</v>
      </c>
      <c r="AB159" s="45">
        <v>52</v>
      </c>
      <c r="AC159" s="44" t="s">
        <v>90</v>
      </c>
      <c r="AD159" s="46" t="s">
        <v>709</v>
      </c>
      <c r="AE159" s="34"/>
    </row>
    <row r="160" spans="1:31" ht="51.6" x14ac:dyDescent="0.25">
      <c r="A160" s="33" t="s">
        <v>5</v>
      </c>
      <c r="B160" s="34" t="s">
        <v>6</v>
      </c>
      <c r="C160" s="35" t="s">
        <v>710</v>
      </c>
      <c r="D160" s="35" t="s">
        <v>433</v>
      </c>
      <c r="E160" s="35" t="s">
        <v>85</v>
      </c>
      <c r="F160" s="34" t="s">
        <v>233</v>
      </c>
      <c r="G160" s="34" t="s">
        <v>711</v>
      </c>
      <c r="H160" s="36">
        <v>28.1</v>
      </c>
      <c r="I160" s="35">
        <v>23.1</v>
      </c>
      <c r="J160" s="37">
        <v>12.9</v>
      </c>
      <c r="K160" s="38">
        <v>0.9133301694076521</v>
      </c>
      <c r="L160" s="39">
        <v>2.2697255985888507</v>
      </c>
      <c r="M160" s="39">
        <v>1.70063338065614</v>
      </c>
      <c r="N160" s="40">
        <v>1.7300415852770266</v>
      </c>
      <c r="O160" s="38">
        <v>1.3886306086126763</v>
      </c>
      <c r="P160" s="39">
        <v>2.8711329726950456</v>
      </c>
      <c r="Q160" s="39">
        <v>2.2073514540504875</v>
      </c>
      <c r="R160" s="41">
        <v>2.3558945278645358</v>
      </c>
      <c r="S160" s="42">
        <v>0.9133301694076521</v>
      </c>
      <c r="T160" s="39">
        <v>2.5118196436149196</v>
      </c>
      <c r="U160" s="39">
        <v>1.748348169295785</v>
      </c>
      <c r="V160" s="41">
        <v>2.1992994811499806</v>
      </c>
      <c r="W160" s="38">
        <v>1.3886306086126763</v>
      </c>
      <c r="X160" s="39">
        <v>3.0975490332187583</v>
      </c>
      <c r="Y160" s="39">
        <v>2.2083042232203316</v>
      </c>
      <c r="Z160" s="40">
        <v>2.8018379697135578</v>
      </c>
      <c r="AA160" s="36" t="s">
        <v>89</v>
      </c>
      <c r="AB160" s="43">
        <v>25.7</v>
      </c>
      <c r="AC160" s="44" t="s">
        <v>90</v>
      </c>
      <c r="AD160" s="46" t="s">
        <v>435</v>
      </c>
      <c r="AE160" s="34" t="s">
        <v>88</v>
      </c>
    </row>
    <row r="161" spans="1:31" ht="51.6" x14ac:dyDescent="0.25">
      <c r="A161" s="33" t="s">
        <v>5</v>
      </c>
      <c r="B161" s="34" t="s">
        <v>6</v>
      </c>
      <c r="C161" s="35" t="s">
        <v>712</v>
      </c>
      <c r="D161" s="35" t="s">
        <v>433</v>
      </c>
      <c r="E161" s="35" t="s">
        <v>85</v>
      </c>
      <c r="F161" s="34" t="s">
        <v>233</v>
      </c>
      <c r="G161" s="34" t="s">
        <v>713</v>
      </c>
      <c r="H161" s="36">
        <v>28.1</v>
      </c>
      <c r="I161" s="35">
        <v>23.1</v>
      </c>
      <c r="J161" s="37">
        <v>12.9</v>
      </c>
      <c r="K161" s="38">
        <v>0.9133301694076521</v>
      </c>
      <c r="L161" s="39">
        <v>2.4046573052170226</v>
      </c>
      <c r="M161" s="39">
        <v>1.7884856521033239</v>
      </c>
      <c r="N161" s="40">
        <v>1.9707309511925142</v>
      </c>
      <c r="O161" s="38">
        <v>1.3886306086126763</v>
      </c>
      <c r="P161" s="39">
        <v>2.9954818329553983</v>
      </c>
      <c r="Q161" s="39">
        <v>2.2740201122078396</v>
      </c>
      <c r="R161" s="41">
        <v>2.5766176408964672</v>
      </c>
      <c r="S161" s="42">
        <v>0.9133301694076521</v>
      </c>
      <c r="T161" s="39">
        <v>2.6907117691288596</v>
      </c>
      <c r="U161" s="39">
        <v>1.774337567978608</v>
      </c>
      <c r="V161" s="41">
        <v>2.5060093879932097</v>
      </c>
      <c r="W161" s="38">
        <v>1.3886306086126763</v>
      </c>
      <c r="X161" s="39">
        <v>3.26390155002712</v>
      </c>
      <c r="Y161" s="39">
        <v>2.2220879237815878</v>
      </c>
      <c r="Z161" s="40">
        <v>3.0865796401193339</v>
      </c>
      <c r="AA161" s="36" t="s">
        <v>89</v>
      </c>
      <c r="AB161" s="43">
        <v>25.7</v>
      </c>
      <c r="AC161" s="44" t="s">
        <v>90</v>
      </c>
      <c r="AD161" s="46" t="s">
        <v>439</v>
      </c>
      <c r="AE161" s="34" t="s">
        <v>88</v>
      </c>
    </row>
    <row r="162" spans="1:31" ht="51.6" x14ac:dyDescent="0.25">
      <c r="A162" s="33" t="s">
        <v>17</v>
      </c>
      <c r="B162" s="34" t="s">
        <v>18</v>
      </c>
      <c r="C162" s="35" t="s">
        <v>714</v>
      </c>
      <c r="D162" s="35" t="s">
        <v>433</v>
      </c>
      <c r="E162" s="35" t="s">
        <v>85</v>
      </c>
      <c r="F162" s="34" t="s">
        <v>233</v>
      </c>
      <c r="G162" s="34" t="s">
        <v>715</v>
      </c>
      <c r="H162" s="36">
        <v>28.1</v>
      </c>
      <c r="I162" s="35">
        <v>23.1</v>
      </c>
      <c r="J162" s="37">
        <v>12.9</v>
      </c>
      <c r="K162" s="38">
        <v>0.9133301694076521</v>
      </c>
      <c r="L162" s="39">
        <v>2.2697255985888507</v>
      </c>
      <c r="M162" s="39">
        <v>1.70063338065614</v>
      </c>
      <c r="N162" s="40">
        <v>1.7300415852770266</v>
      </c>
      <c r="O162" s="38">
        <v>1.3886306086126763</v>
      </c>
      <c r="P162" s="39">
        <v>2.8711329726950456</v>
      </c>
      <c r="Q162" s="39">
        <v>2.2073514540504875</v>
      </c>
      <c r="R162" s="41">
        <v>2.3558945278645358</v>
      </c>
      <c r="S162" s="42">
        <v>0.9133301694076521</v>
      </c>
      <c r="T162" s="39">
        <v>2.5118196436149196</v>
      </c>
      <c r="U162" s="39">
        <v>1.748348169295785</v>
      </c>
      <c r="V162" s="41">
        <v>2.1992994811499806</v>
      </c>
      <c r="W162" s="38">
        <v>1.3886306086126763</v>
      </c>
      <c r="X162" s="39">
        <v>3.0975490332187583</v>
      </c>
      <c r="Y162" s="39">
        <v>2.2083042232203316</v>
      </c>
      <c r="Z162" s="40">
        <v>2.8018379697135578</v>
      </c>
      <c r="AA162" s="36" t="s">
        <v>89</v>
      </c>
      <c r="AB162" s="43">
        <v>25.7</v>
      </c>
      <c r="AC162" s="44" t="s">
        <v>90</v>
      </c>
      <c r="AD162" s="46" t="s">
        <v>435</v>
      </c>
      <c r="AE162" s="34" t="s">
        <v>88</v>
      </c>
    </row>
    <row r="163" spans="1:31" ht="51.6" x14ac:dyDescent="0.25">
      <c r="A163" s="33" t="s">
        <v>17</v>
      </c>
      <c r="B163" s="34" t="s">
        <v>18</v>
      </c>
      <c r="C163" s="35" t="s">
        <v>716</v>
      </c>
      <c r="D163" s="35" t="s">
        <v>433</v>
      </c>
      <c r="E163" s="35" t="s">
        <v>85</v>
      </c>
      <c r="F163" s="34" t="s">
        <v>233</v>
      </c>
      <c r="G163" s="34" t="s">
        <v>717</v>
      </c>
      <c r="H163" s="36">
        <v>28.1</v>
      </c>
      <c r="I163" s="35">
        <v>23.1</v>
      </c>
      <c r="J163" s="37">
        <v>12.9</v>
      </c>
      <c r="K163" s="38">
        <v>0.9133301694076521</v>
      </c>
      <c r="L163" s="39">
        <v>2.4046573052170226</v>
      </c>
      <c r="M163" s="39">
        <v>1.7884856521033239</v>
      </c>
      <c r="N163" s="40">
        <v>1.9707309511925142</v>
      </c>
      <c r="O163" s="38">
        <v>1.3886306086126763</v>
      </c>
      <c r="P163" s="39">
        <v>2.9954818329553983</v>
      </c>
      <c r="Q163" s="39">
        <v>2.2740201122078396</v>
      </c>
      <c r="R163" s="41">
        <v>2.5766176408964672</v>
      </c>
      <c r="S163" s="42">
        <v>0.9133301694076521</v>
      </c>
      <c r="T163" s="39">
        <v>2.6907117691288596</v>
      </c>
      <c r="U163" s="39">
        <v>1.774337567978608</v>
      </c>
      <c r="V163" s="41">
        <v>2.5060093879932097</v>
      </c>
      <c r="W163" s="38">
        <v>1.3886306086126763</v>
      </c>
      <c r="X163" s="39">
        <v>3.26390155002712</v>
      </c>
      <c r="Y163" s="39">
        <v>2.2220879237815878</v>
      </c>
      <c r="Z163" s="40">
        <v>3.0865796401193339</v>
      </c>
      <c r="AA163" s="36" t="s">
        <v>89</v>
      </c>
      <c r="AB163" s="43">
        <v>25.7</v>
      </c>
      <c r="AC163" s="44" t="s">
        <v>90</v>
      </c>
      <c r="AD163" s="46" t="s">
        <v>439</v>
      </c>
      <c r="AE163" s="34" t="s">
        <v>88</v>
      </c>
    </row>
    <row r="164" spans="1:31" ht="51.6" x14ac:dyDescent="0.25">
      <c r="A164" s="33" t="s">
        <v>7</v>
      </c>
      <c r="B164" s="34" t="s">
        <v>8</v>
      </c>
      <c r="C164" s="35" t="s">
        <v>718</v>
      </c>
      <c r="D164" s="35" t="s">
        <v>95</v>
      </c>
      <c r="E164" s="35" t="s">
        <v>85</v>
      </c>
      <c r="F164" s="34" t="s">
        <v>233</v>
      </c>
      <c r="G164" s="34" t="s">
        <v>276</v>
      </c>
      <c r="H164" s="36">
        <v>28.1</v>
      </c>
      <c r="I164" s="35">
        <v>23.1</v>
      </c>
      <c r="J164" s="37">
        <v>12.9</v>
      </c>
      <c r="K164" s="38">
        <v>1.3886306086126763</v>
      </c>
      <c r="L164" s="39">
        <v>3.1239242380981294</v>
      </c>
      <c r="M164" s="39">
        <v>2.6374889354825632</v>
      </c>
      <c r="N164" s="40">
        <v>2.7384709329644794</v>
      </c>
      <c r="O164" s="38">
        <v>1.3886306086126763</v>
      </c>
      <c r="P164" s="39">
        <v>3.4378244548023962</v>
      </c>
      <c r="Q164" s="39">
        <v>2.6948625751524542</v>
      </c>
      <c r="R164" s="41">
        <v>3.2209806091219599</v>
      </c>
      <c r="S164" s="42">
        <v>1.3886306086126763</v>
      </c>
      <c r="T164" s="39">
        <v>3.4513659951650904</v>
      </c>
      <c r="U164" s="39">
        <v>2.6958151702425042</v>
      </c>
      <c r="V164" s="41">
        <v>3.3149596233403473</v>
      </c>
      <c r="W164" s="38">
        <v>1.3886306086126763</v>
      </c>
      <c r="X164" s="39">
        <v>3.7304440064717594</v>
      </c>
      <c r="Y164" s="39">
        <v>2.637380079206515</v>
      </c>
      <c r="Z164" s="40">
        <v>3.7229507215707263</v>
      </c>
      <c r="AA164" s="36" t="s">
        <v>89</v>
      </c>
      <c r="AB164" s="43">
        <v>25.7</v>
      </c>
      <c r="AC164" s="44" t="s">
        <v>90</v>
      </c>
      <c r="AD164" s="46" t="s">
        <v>447</v>
      </c>
      <c r="AE164" s="34" t="s">
        <v>88</v>
      </c>
    </row>
    <row r="165" spans="1:31" ht="51.6" x14ac:dyDescent="0.25">
      <c r="A165" s="33" t="s">
        <v>50</v>
      </c>
      <c r="B165" s="34" t="s">
        <v>51</v>
      </c>
      <c r="C165" s="35" t="s">
        <v>719</v>
      </c>
      <c r="D165" s="35" t="s">
        <v>518</v>
      </c>
      <c r="E165" s="35" t="s">
        <v>85</v>
      </c>
      <c r="F165" s="34" t="s">
        <v>287</v>
      </c>
      <c r="G165" s="34" t="s">
        <v>720</v>
      </c>
      <c r="H165" s="36">
        <v>28.1</v>
      </c>
      <c r="I165" s="35">
        <v>23.1</v>
      </c>
      <c r="J165" s="37">
        <v>12.9</v>
      </c>
      <c r="K165" s="38">
        <v>0.81002156088919486</v>
      </c>
      <c r="L165" s="39">
        <v>3.9540063337992746</v>
      </c>
      <c r="M165" s="39">
        <v>2.4958798149333821</v>
      </c>
      <c r="N165" s="40">
        <v>5.1328372659561294</v>
      </c>
      <c r="O165" s="38">
        <v>1.0470905399842982</v>
      </c>
      <c r="P165" s="39">
        <v>4.4707566867624662</v>
      </c>
      <c r="Q165" s="39">
        <v>2.9380707101395318</v>
      </c>
      <c r="R165" s="41">
        <v>5.8762842946679426</v>
      </c>
      <c r="S165" s="42">
        <v>0.81002156088919486</v>
      </c>
      <c r="T165" s="39">
        <v>5.0199498781110332</v>
      </c>
      <c r="U165" s="39">
        <v>3.2335099687700173</v>
      </c>
      <c r="V165" s="41">
        <v>6.9892627469238855</v>
      </c>
      <c r="W165" s="38">
        <v>1.0470905399842982</v>
      </c>
      <c r="X165" s="39">
        <v>5.5534321596446476</v>
      </c>
      <c r="Y165" s="39">
        <v>3.6194486234339225</v>
      </c>
      <c r="Z165" s="40">
        <v>7.6993797982170022</v>
      </c>
      <c r="AA165" s="36" t="s">
        <v>89</v>
      </c>
      <c r="AB165" s="43">
        <v>52</v>
      </c>
      <c r="AC165" s="44" t="s">
        <v>90</v>
      </c>
      <c r="AD165" s="46" t="s">
        <v>541</v>
      </c>
      <c r="AE165" s="34" t="s">
        <v>88</v>
      </c>
    </row>
    <row r="166" spans="1:31" ht="51.6" x14ac:dyDescent="0.25">
      <c r="A166" s="33" t="s">
        <v>50</v>
      </c>
      <c r="B166" s="34" t="s">
        <v>51</v>
      </c>
      <c r="C166" s="35" t="s">
        <v>721</v>
      </c>
      <c r="D166" s="35" t="s">
        <v>518</v>
      </c>
      <c r="E166" s="35" t="s">
        <v>85</v>
      </c>
      <c r="F166" s="34" t="s">
        <v>287</v>
      </c>
      <c r="G166" s="34" t="s">
        <v>722</v>
      </c>
      <c r="H166" s="36">
        <v>28.1</v>
      </c>
      <c r="I166" s="35">
        <v>23.1</v>
      </c>
      <c r="J166" s="37">
        <v>12.9</v>
      </c>
      <c r="K166" s="38">
        <v>0.81002156088919486</v>
      </c>
      <c r="L166" s="39">
        <v>4.1366701343470353</v>
      </c>
      <c r="M166" s="39">
        <v>2.5230044793660333</v>
      </c>
      <c r="N166" s="40">
        <v>5.1925687950468999</v>
      </c>
      <c r="O166" s="38">
        <v>1.0470905399842982</v>
      </c>
      <c r="P166" s="39">
        <v>4.6028920689862209</v>
      </c>
      <c r="Q166" s="39">
        <v>2.9707805881597702</v>
      </c>
      <c r="R166" s="41">
        <v>5.974123060756062</v>
      </c>
      <c r="S166" s="42">
        <v>0.81002156088919486</v>
      </c>
      <c r="T166" s="39">
        <v>5.0767172025492906</v>
      </c>
      <c r="U166" s="39">
        <v>3.3827945546002627</v>
      </c>
      <c r="V166" s="41">
        <v>7.1688529287252791</v>
      </c>
      <c r="W166" s="38">
        <v>1.0470905399842982</v>
      </c>
      <c r="X166" s="39">
        <v>5.6199846689258486</v>
      </c>
      <c r="Y166" s="39">
        <v>3.757555209785731</v>
      </c>
      <c r="Z166" s="40">
        <v>7.8870738843522039</v>
      </c>
      <c r="AA166" s="36" t="s">
        <v>89</v>
      </c>
      <c r="AB166" s="43">
        <v>52</v>
      </c>
      <c r="AC166" s="44" t="s">
        <v>90</v>
      </c>
      <c r="AD166" s="46" t="s">
        <v>723</v>
      </c>
      <c r="AE166" s="34" t="s">
        <v>88</v>
      </c>
    </row>
    <row r="167" spans="1:31" ht="51.6" x14ac:dyDescent="0.25">
      <c r="A167" s="33" t="s">
        <v>724</v>
      </c>
      <c r="B167" s="34" t="s">
        <v>725</v>
      </c>
      <c r="C167" s="35" t="s">
        <v>726</v>
      </c>
      <c r="D167" s="35" t="s">
        <v>518</v>
      </c>
      <c r="E167" s="35" t="s">
        <v>85</v>
      </c>
      <c r="F167" s="34" t="s">
        <v>287</v>
      </c>
      <c r="G167" s="34" t="s">
        <v>720</v>
      </c>
      <c r="H167" s="36">
        <v>28.1</v>
      </c>
      <c r="I167" s="35">
        <v>23.1</v>
      </c>
      <c r="J167" s="37">
        <v>12.9</v>
      </c>
      <c r="K167" s="38">
        <v>0.81002156088919486</v>
      </c>
      <c r="L167" s="39">
        <v>3.9540063337992746</v>
      </c>
      <c r="M167" s="39">
        <v>2.4958798149333821</v>
      </c>
      <c r="N167" s="40">
        <v>5.1328372659561294</v>
      </c>
      <c r="O167" s="38">
        <v>1.0470905399842982</v>
      </c>
      <c r="P167" s="39">
        <v>4.4707566867624662</v>
      </c>
      <c r="Q167" s="39">
        <v>2.9380707101395318</v>
      </c>
      <c r="R167" s="41">
        <v>5.8762842946679426</v>
      </c>
      <c r="S167" s="42">
        <v>0.81002156088919486</v>
      </c>
      <c r="T167" s="39">
        <v>5.0199498781110332</v>
      </c>
      <c r="U167" s="39">
        <v>3.2335099687700173</v>
      </c>
      <c r="V167" s="41">
        <v>6.9892627469238855</v>
      </c>
      <c r="W167" s="38">
        <v>1.0470905399842982</v>
      </c>
      <c r="X167" s="39">
        <v>5.5534321596446476</v>
      </c>
      <c r="Y167" s="39">
        <v>3.6194486234339225</v>
      </c>
      <c r="Z167" s="40">
        <v>7.6993797982170022</v>
      </c>
      <c r="AA167" s="36" t="s">
        <v>89</v>
      </c>
      <c r="AB167" s="43">
        <v>52</v>
      </c>
      <c r="AC167" s="44" t="s">
        <v>90</v>
      </c>
      <c r="AD167" s="46" t="s">
        <v>541</v>
      </c>
      <c r="AE167" s="34" t="s">
        <v>88</v>
      </c>
    </row>
    <row r="168" spans="1:31" ht="51.6" x14ac:dyDescent="0.25">
      <c r="A168" s="33" t="s">
        <v>724</v>
      </c>
      <c r="B168" s="34" t="s">
        <v>725</v>
      </c>
      <c r="C168" s="35" t="s">
        <v>727</v>
      </c>
      <c r="D168" s="35" t="s">
        <v>518</v>
      </c>
      <c r="E168" s="35" t="s">
        <v>85</v>
      </c>
      <c r="F168" s="34" t="s">
        <v>287</v>
      </c>
      <c r="G168" s="34" t="s">
        <v>722</v>
      </c>
      <c r="H168" s="36">
        <v>28.1</v>
      </c>
      <c r="I168" s="35">
        <v>23.1</v>
      </c>
      <c r="J168" s="37">
        <v>12.9</v>
      </c>
      <c r="K168" s="38">
        <v>0.81002156088919486</v>
      </c>
      <c r="L168" s="39">
        <v>4.1366701343470353</v>
      </c>
      <c r="M168" s="39">
        <v>2.5230044793660333</v>
      </c>
      <c r="N168" s="40">
        <v>5.1925687950468999</v>
      </c>
      <c r="O168" s="38">
        <v>1.0470905399842982</v>
      </c>
      <c r="P168" s="39">
        <v>4.6028920689862209</v>
      </c>
      <c r="Q168" s="39">
        <v>2.9707805881597702</v>
      </c>
      <c r="R168" s="41">
        <v>5.974123060756062</v>
      </c>
      <c r="S168" s="42">
        <v>0.81002156088919486</v>
      </c>
      <c r="T168" s="39">
        <v>5.0767172025492906</v>
      </c>
      <c r="U168" s="39">
        <v>3.3827945546002627</v>
      </c>
      <c r="V168" s="41">
        <v>7.1688529287252791</v>
      </c>
      <c r="W168" s="38">
        <v>1.0470905399842982</v>
      </c>
      <c r="X168" s="39">
        <v>5.6199846689258486</v>
      </c>
      <c r="Y168" s="39">
        <v>3.757555209785731</v>
      </c>
      <c r="Z168" s="40">
        <v>7.8870738843522039</v>
      </c>
      <c r="AA168" s="36" t="s">
        <v>89</v>
      </c>
      <c r="AB168" s="43">
        <v>52</v>
      </c>
      <c r="AC168" s="44" t="s">
        <v>90</v>
      </c>
      <c r="AD168" s="46" t="s">
        <v>723</v>
      </c>
      <c r="AE168" s="34" t="s">
        <v>88</v>
      </c>
    </row>
    <row r="169" spans="1:31" ht="51.6" x14ac:dyDescent="0.25">
      <c r="A169" s="51" t="s">
        <v>728</v>
      </c>
      <c r="B169" s="34" t="s">
        <v>729</v>
      </c>
      <c r="C169" s="23" t="s">
        <v>730</v>
      </c>
      <c r="D169" s="23" t="s">
        <v>518</v>
      </c>
      <c r="E169" s="23" t="s">
        <v>85</v>
      </c>
      <c r="F169" s="22" t="s">
        <v>287</v>
      </c>
      <c r="G169" s="22" t="s">
        <v>731</v>
      </c>
      <c r="H169" s="36">
        <v>28.1</v>
      </c>
      <c r="I169" s="35">
        <v>23.1</v>
      </c>
      <c r="J169" s="37">
        <v>12.9</v>
      </c>
      <c r="K169" s="38">
        <v>0.81002156088919486</v>
      </c>
      <c r="L169" s="39">
        <v>4.1366701343470353</v>
      </c>
      <c r="M169" s="39">
        <v>2.5230044793660333</v>
      </c>
      <c r="N169" s="40">
        <v>5.1925687950468999</v>
      </c>
      <c r="O169" s="38">
        <v>1.0470905399842982</v>
      </c>
      <c r="P169" s="39">
        <v>4.6028920689862209</v>
      </c>
      <c r="Q169" s="39">
        <v>2.9707805881597702</v>
      </c>
      <c r="R169" s="41">
        <v>5.974123060756062</v>
      </c>
      <c r="S169" s="42">
        <v>0.81002156088919486</v>
      </c>
      <c r="T169" s="39">
        <v>5.0767172025492906</v>
      </c>
      <c r="U169" s="39">
        <v>3.3827945546002627</v>
      </c>
      <c r="V169" s="41">
        <v>7.1688529287252791</v>
      </c>
      <c r="W169" s="38">
        <v>1.0470905399842982</v>
      </c>
      <c r="X169" s="39">
        <v>5.6199846689258486</v>
      </c>
      <c r="Y169" s="39">
        <v>3.757555209785731</v>
      </c>
      <c r="Z169" s="40">
        <v>7.8870738843522039</v>
      </c>
      <c r="AA169" s="36" t="s">
        <v>89</v>
      </c>
      <c r="AB169" s="43">
        <v>52</v>
      </c>
      <c r="AC169" s="44" t="s">
        <v>90</v>
      </c>
      <c r="AD169" s="46" t="s">
        <v>723</v>
      </c>
      <c r="AE169" s="34" t="s">
        <v>88</v>
      </c>
    </row>
    <row r="170" spans="1:31" ht="51.6" x14ac:dyDescent="0.25">
      <c r="A170" s="51" t="s">
        <v>728</v>
      </c>
      <c r="B170" s="34" t="s">
        <v>729</v>
      </c>
      <c r="C170" s="35" t="s">
        <v>732</v>
      </c>
      <c r="D170" s="35" t="s">
        <v>518</v>
      </c>
      <c r="E170" s="35" t="s">
        <v>85</v>
      </c>
      <c r="F170" s="34" t="s">
        <v>287</v>
      </c>
      <c r="G170" s="34" t="s">
        <v>731</v>
      </c>
      <c r="H170" s="36">
        <v>28.1</v>
      </c>
      <c r="I170" s="35">
        <v>23.1</v>
      </c>
      <c r="J170" s="37">
        <v>12.9</v>
      </c>
      <c r="K170" s="38">
        <v>0.81002156088919486</v>
      </c>
      <c r="L170" s="39">
        <v>4.1366701343470353</v>
      </c>
      <c r="M170" s="39">
        <v>2.5230044793660333</v>
      </c>
      <c r="N170" s="40">
        <v>5.1925687950468999</v>
      </c>
      <c r="O170" s="38">
        <v>1.0470905399842982</v>
      </c>
      <c r="P170" s="39">
        <v>4.6028920689862209</v>
      </c>
      <c r="Q170" s="39">
        <v>2.9707805881597702</v>
      </c>
      <c r="R170" s="41">
        <v>5.974123060756062</v>
      </c>
      <c r="S170" s="42">
        <v>0.81002156088919486</v>
      </c>
      <c r="T170" s="39">
        <v>5.0767172025492906</v>
      </c>
      <c r="U170" s="39">
        <v>3.3827945546002627</v>
      </c>
      <c r="V170" s="41">
        <v>7.1688529287252791</v>
      </c>
      <c r="W170" s="38">
        <v>1.0470905399842982</v>
      </c>
      <c r="X170" s="39">
        <v>5.6199846689258486</v>
      </c>
      <c r="Y170" s="39">
        <v>3.757555209785731</v>
      </c>
      <c r="Z170" s="40">
        <v>7.8870738843522039</v>
      </c>
      <c r="AA170" s="36" t="s">
        <v>89</v>
      </c>
      <c r="AB170" s="43">
        <v>52</v>
      </c>
      <c r="AC170" s="44" t="s">
        <v>90</v>
      </c>
      <c r="AD170" s="46" t="s">
        <v>723</v>
      </c>
      <c r="AE170" s="34" t="s">
        <v>88</v>
      </c>
    </row>
    <row r="171" spans="1:31" ht="51.6" x14ac:dyDescent="0.25">
      <c r="A171" s="51" t="s">
        <v>11</v>
      </c>
      <c r="B171" s="34" t="s">
        <v>12</v>
      </c>
      <c r="C171" s="35" t="s">
        <v>733</v>
      </c>
      <c r="D171" s="35" t="s">
        <v>518</v>
      </c>
      <c r="E171" s="35" t="s">
        <v>85</v>
      </c>
      <c r="F171" s="34" t="s">
        <v>287</v>
      </c>
      <c r="G171" s="34" t="s">
        <v>528</v>
      </c>
      <c r="H171" s="36">
        <v>28.1</v>
      </c>
      <c r="I171" s="35">
        <v>23.1</v>
      </c>
      <c r="J171" s="37">
        <v>12.9</v>
      </c>
      <c r="K171" s="38">
        <v>0.81002156088919486</v>
      </c>
      <c r="L171" s="39">
        <v>3.512494612757191</v>
      </c>
      <c r="M171" s="39">
        <v>2.0592267749454543</v>
      </c>
      <c r="N171" s="40">
        <v>3.8895695400916734</v>
      </c>
      <c r="O171" s="38">
        <v>1.0470905399842982</v>
      </c>
      <c r="P171" s="39">
        <v>3.991417897143493</v>
      </c>
      <c r="Q171" s="39">
        <v>2.4168390929713377</v>
      </c>
      <c r="R171" s="41">
        <v>4.5669757068519061</v>
      </c>
      <c r="S171" s="42">
        <v>0.81002156088919486</v>
      </c>
      <c r="T171" s="39">
        <v>4.4367587667691</v>
      </c>
      <c r="U171" s="39">
        <v>2.8892917515417973</v>
      </c>
      <c r="V171" s="41">
        <v>5.8305119745229748</v>
      </c>
      <c r="W171" s="38">
        <v>1.0470905399842982</v>
      </c>
      <c r="X171" s="39">
        <v>4.9803856602492784</v>
      </c>
      <c r="Y171" s="39">
        <v>3.2713447113926271</v>
      </c>
      <c r="Z171" s="40">
        <v>6.5178611848996129</v>
      </c>
      <c r="AA171" s="36" t="s">
        <v>89</v>
      </c>
      <c r="AB171" s="43">
        <v>52</v>
      </c>
      <c r="AC171" s="44" t="s">
        <v>90</v>
      </c>
      <c r="AD171" s="46" t="s">
        <v>289</v>
      </c>
      <c r="AE171" s="34" t="s">
        <v>88</v>
      </c>
    </row>
    <row r="172" spans="1:31" ht="51.6" x14ac:dyDescent="0.25">
      <c r="A172" s="51" t="s">
        <v>11</v>
      </c>
      <c r="B172" s="34" t="s">
        <v>12</v>
      </c>
      <c r="C172" s="35" t="s">
        <v>734</v>
      </c>
      <c r="D172" s="35" t="s">
        <v>518</v>
      </c>
      <c r="E172" s="35" t="s">
        <v>85</v>
      </c>
      <c r="F172" s="34" t="s">
        <v>287</v>
      </c>
      <c r="G172" s="34" t="s">
        <v>530</v>
      </c>
      <c r="H172" s="36">
        <v>28.1</v>
      </c>
      <c r="I172" s="35">
        <v>23.1</v>
      </c>
      <c r="J172" s="37">
        <v>12.9</v>
      </c>
      <c r="K172" s="38">
        <v>0.81002156088919486</v>
      </c>
      <c r="L172" s="39">
        <v>3.6379926931772895</v>
      </c>
      <c r="M172" s="39">
        <v>2.2933155676425909</v>
      </c>
      <c r="N172" s="40">
        <v>4.0622643558978728</v>
      </c>
      <c r="O172" s="38">
        <v>1.0470905399842982</v>
      </c>
      <c r="P172" s="39">
        <v>4.1450899680698177</v>
      </c>
      <c r="Q172" s="39">
        <v>2.5584605116180872</v>
      </c>
      <c r="R172" s="41">
        <v>4.6694091035630603</v>
      </c>
      <c r="S172" s="42">
        <v>0.81002156088919486</v>
      </c>
      <c r="T172" s="39">
        <v>4.5040994786627317</v>
      </c>
      <c r="U172" s="39">
        <v>2.973725470384136</v>
      </c>
      <c r="V172" s="41">
        <v>5.9490979968801474</v>
      </c>
      <c r="W172" s="38">
        <v>1.0470905399842982</v>
      </c>
      <c r="X172" s="39">
        <v>5.03027094989997</v>
      </c>
      <c r="Y172" s="39">
        <v>3.3943163448488329</v>
      </c>
      <c r="Z172" s="40">
        <v>6.6639653039822742</v>
      </c>
      <c r="AA172" s="36" t="s">
        <v>89</v>
      </c>
      <c r="AB172" s="43">
        <v>52</v>
      </c>
      <c r="AC172" s="44" t="s">
        <v>90</v>
      </c>
      <c r="AD172" s="46" t="s">
        <v>531</v>
      </c>
      <c r="AE172" s="34" t="s">
        <v>88</v>
      </c>
    </row>
    <row r="173" spans="1:31" ht="51.6" x14ac:dyDescent="0.25">
      <c r="A173" s="51" t="s">
        <v>735</v>
      </c>
      <c r="B173" s="34" t="s">
        <v>736</v>
      </c>
      <c r="C173" s="47" t="s">
        <v>737</v>
      </c>
      <c r="D173" s="35" t="s">
        <v>518</v>
      </c>
      <c r="E173" s="35" t="s">
        <v>85</v>
      </c>
      <c r="F173" s="34" t="s">
        <v>88</v>
      </c>
      <c r="G173" s="34" t="s">
        <v>738</v>
      </c>
      <c r="H173" s="36">
        <v>28.1</v>
      </c>
      <c r="I173" s="35">
        <v>23.1</v>
      </c>
      <c r="J173" s="37">
        <v>12.9</v>
      </c>
      <c r="K173" s="38">
        <v>0.86002156088919501</v>
      </c>
      <c r="L173" s="39">
        <v>3.8252078925962398</v>
      </c>
      <c r="M173" s="39">
        <v>4.7187361934815701</v>
      </c>
      <c r="N173" s="40">
        <v>11.155652553007901</v>
      </c>
      <c r="O173" s="38">
        <v>1.2748922743056299</v>
      </c>
      <c r="P173" s="39">
        <v>3.7507267853212301</v>
      </c>
      <c r="Q173" s="39">
        <v>4.10773912647067</v>
      </c>
      <c r="R173" s="41">
        <v>7.6797562467525102</v>
      </c>
      <c r="S173" s="42">
        <v>0.86002156088919501</v>
      </c>
      <c r="T173" s="39">
        <v>3.13775053342254</v>
      </c>
      <c r="U173" s="39">
        <v>3.4081934160803602</v>
      </c>
      <c r="V173" s="41">
        <v>6.3313791432051998</v>
      </c>
      <c r="W173" s="38">
        <v>1.2748922743056299</v>
      </c>
      <c r="X173" s="39">
        <v>3.7507267853212301</v>
      </c>
      <c r="Y173" s="39">
        <v>4.10773912647067</v>
      </c>
      <c r="Z173" s="40">
        <v>7.6797562467525102</v>
      </c>
      <c r="AA173" s="36" t="s">
        <v>89</v>
      </c>
      <c r="AB173" s="45">
        <v>52</v>
      </c>
      <c r="AC173" s="44" t="s">
        <v>90</v>
      </c>
      <c r="AD173" s="46" t="s">
        <v>739</v>
      </c>
      <c r="AE173" s="34"/>
    </row>
    <row r="174" spans="1:31" ht="51.6" x14ac:dyDescent="0.25">
      <c r="A174" s="51" t="s">
        <v>41</v>
      </c>
      <c r="B174" s="34" t="s">
        <v>42</v>
      </c>
      <c r="C174" s="35" t="s">
        <v>740</v>
      </c>
      <c r="D174" s="35" t="s">
        <v>416</v>
      </c>
      <c r="E174" s="35" t="s">
        <v>85</v>
      </c>
      <c r="F174" s="34" t="s">
        <v>191</v>
      </c>
      <c r="G174" s="34" t="s">
        <v>741</v>
      </c>
      <c r="H174" s="36">
        <v>28.1</v>
      </c>
      <c r="I174" s="35">
        <v>23.1</v>
      </c>
      <c r="J174" s="37">
        <v>12.9</v>
      </c>
      <c r="K174" s="38">
        <v>1.3609005845131199</v>
      </c>
      <c r="L174" s="39">
        <v>4.9098089456495204</v>
      </c>
      <c r="M174" s="39">
        <v>6.3092132293677503</v>
      </c>
      <c r="N174" s="40">
        <v>11.9148063717754</v>
      </c>
      <c r="O174" s="38">
        <v>1.7780502480656399</v>
      </c>
      <c r="P174" s="39">
        <v>5.4395288698685196</v>
      </c>
      <c r="Q174" s="39">
        <v>6.9606462054121199</v>
      </c>
      <c r="R174" s="41">
        <v>12.975848057952099</v>
      </c>
      <c r="S174" s="42">
        <v>1.3609005845131199</v>
      </c>
      <c r="T174" s="39">
        <v>6.9878785940666903</v>
      </c>
      <c r="U174" s="39">
        <v>8.9632247116611499</v>
      </c>
      <c r="V174" s="41">
        <v>21.201379897539901</v>
      </c>
      <c r="W174" s="38">
        <v>1.7780502480656399</v>
      </c>
      <c r="X174" s="39">
        <v>7.5302462755928703</v>
      </c>
      <c r="Y174" s="39">
        <v>9.5637408144699503</v>
      </c>
      <c r="Z174" s="40">
        <v>22.180188409362501</v>
      </c>
      <c r="AA174" s="36" t="s">
        <v>89</v>
      </c>
      <c r="AB174" s="43">
        <v>155</v>
      </c>
      <c r="AC174" s="44" t="s">
        <v>90</v>
      </c>
      <c r="AD174" s="46" t="s">
        <v>742</v>
      </c>
      <c r="AE174" s="34" t="s">
        <v>88</v>
      </c>
    </row>
    <row r="175" spans="1:31" ht="51.6" x14ac:dyDescent="0.25">
      <c r="A175" s="51" t="s">
        <v>41</v>
      </c>
      <c r="B175" s="34" t="s">
        <v>42</v>
      </c>
      <c r="C175" s="35" t="s">
        <v>743</v>
      </c>
      <c r="D175" s="35" t="s">
        <v>416</v>
      </c>
      <c r="E175" s="35" t="s">
        <v>85</v>
      </c>
      <c r="F175" s="34" t="s">
        <v>191</v>
      </c>
      <c r="G175" s="34" t="s">
        <v>744</v>
      </c>
      <c r="H175" s="36">
        <v>28.1</v>
      </c>
      <c r="I175" s="35">
        <v>23.1</v>
      </c>
      <c r="J175" s="37">
        <v>12.9</v>
      </c>
      <c r="K175" s="38">
        <v>1.3609005845131199</v>
      </c>
      <c r="L175" s="39">
        <v>4.9098089456495204</v>
      </c>
      <c r="M175" s="39">
        <v>6.3092132293677503</v>
      </c>
      <c r="N175" s="40">
        <v>11.9148063717754</v>
      </c>
      <c r="O175" s="38">
        <v>1.7780502480656399</v>
      </c>
      <c r="P175" s="39">
        <v>5.4395288698685196</v>
      </c>
      <c r="Q175" s="39">
        <v>6.9606462054121199</v>
      </c>
      <c r="R175" s="41">
        <v>12.975848057952099</v>
      </c>
      <c r="S175" s="42">
        <v>1.3609005845131199</v>
      </c>
      <c r="T175" s="39">
        <v>6.9878785940666903</v>
      </c>
      <c r="U175" s="39">
        <v>8.9632247116611499</v>
      </c>
      <c r="V175" s="41">
        <v>21.201379897539901</v>
      </c>
      <c r="W175" s="38">
        <v>1.7780502480656399</v>
      </c>
      <c r="X175" s="39">
        <v>7.5302462755928703</v>
      </c>
      <c r="Y175" s="39">
        <v>9.5637408144699503</v>
      </c>
      <c r="Z175" s="40">
        <v>22.180188409362501</v>
      </c>
      <c r="AA175" s="36" t="s">
        <v>89</v>
      </c>
      <c r="AB175" s="43">
        <v>155</v>
      </c>
      <c r="AC175" s="44" t="s">
        <v>90</v>
      </c>
      <c r="AD175" s="46" t="s">
        <v>742</v>
      </c>
      <c r="AE175" s="34" t="s">
        <v>88</v>
      </c>
    </row>
    <row r="176" spans="1:31" ht="51.6" x14ac:dyDescent="0.25">
      <c r="A176" s="51" t="s">
        <v>41</v>
      </c>
      <c r="B176" s="34" t="s">
        <v>42</v>
      </c>
      <c r="C176" s="35" t="s">
        <v>745</v>
      </c>
      <c r="D176" s="35" t="s">
        <v>416</v>
      </c>
      <c r="E176" s="35" t="s">
        <v>85</v>
      </c>
      <c r="F176" s="34" t="s">
        <v>191</v>
      </c>
      <c r="G176" s="34" t="s">
        <v>746</v>
      </c>
      <c r="H176" s="36">
        <v>28.1</v>
      </c>
      <c r="I176" s="35">
        <v>23.1</v>
      </c>
      <c r="J176" s="37">
        <v>12.9</v>
      </c>
      <c r="K176" s="38">
        <v>1.3609005845131199</v>
      </c>
      <c r="L176" s="39">
        <v>4.9098089456495204</v>
      </c>
      <c r="M176" s="39">
        <v>6.3092132293677503</v>
      </c>
      <c r="N176" s="40">
        <v>11.9148063717754</v>
      </c>
      <c r="O176" s="38">
        <v>1.7780502480656399</v>
      </c>
      <c r="P176" s="39">
        <v>5.4395288698685196</v>
      </c>
      <c r="Q176" s="39">
        <v>6.9606462054121199</v>
      </c>
      <c r="R176" s="41">
        <v>12.975848057952099</v>
      </c>
      <c r="S176" s="42">
        <v>1.3609005845131199</v>
      </c>
      <c r="T176" s="39">
        <v>6.9878785940666903</v>
      </c>
      <c r="U176" s="39">
        <v>8.9632247116611499</v>
      </c>
      <c r="V176" s="41">
        <v>21.201379897539901</v>
      </c>
      <c r="W176" s="38">
        <v>1.7780502480656399</v>
      </c>
      <c r="X176" s="39">
        <v>7.5302462755928703</v>
      </c>
      <c r="Y176" s="39">
        <v>9.5637408144699503</v>
      </c>
      <c r="Z176" s="40">
        <v>22.180188409362501</v>
      </c>
      <c r="AA176" s="36" t="s">
        <v>89</v>
      </c>
      <c r="AB176" s="43">
        <v>155</v>
      </c>
      <c r="AC176" s="44" t="s">
        <v>90</v>
      </c>
      <c r="AD176" s="46" t="s">
        <v>742</v>
      </c>
      <c r="AE176" s="34" t="s">
        <v>88</v>
      </c>
    </row>
    <row r="177" spans="1:31" ht="51.6" x14ac:dyDescent="0.25">
      <c r="A177" s="51" t="s">
        <v>41</v>
      </c>
      <c r="B177" s="34" t="s">
        <v>42</v>
      </c>
      <c r="C177" s="35" t="s">
        <v>747</v>
      </c>
      <c r="D177" s="35" t="s">
        <v>416</v>
      </c>
      <c r="E177" s="35" t="s">
        <v>85</v>
      </c>
      <c r="F177" s="34" t="s">
        <v>191</v>
      </c>
      <c r="G177" s="34" t="s">
        <v>748</v>
      </c>
      <c r="H177" s="36">
        <v>28.1</v>
      </c>
      <c r="I177" s="35">
        <v>23.1</v>
      </c>
      <c r="J177" s="37">
        <v>12.9</v>
      </c>
      <c r="K177" s="38">
        <v>1.3609005845131199</v>
      </c>
      <c r="L177" s="39">
        <v>4.9098089456495204</v>
      </c>
      <c r="M177" s="39">
        <v>6.3092132293677503</v>
      </c>
      <c r="N177" s="40">
        <v>11.9148063717754</v>
      </c>
      <c r="O177" s="38">
        <v>1.7780502480656399</v>
      </c>
      <c r="P177" s="39">
        <v>5.4395288698685196</v>
      </c>
      <c r="Q177" s="39">
        <v>6.9606462054121199</v>
      </c>
      <c r="R177" s="41">
        <v>12.975848057952099</v>
      </c>
      <c r="S177" s="42">
        <v>1.3609005845131199</v>
      </c>
      <c r="T177" s="39">
        <v>6.9878785940666903</v>
      </c>
      <c r="U177" s="39">
        <v>8.9632247116611499</v>
      </c>
      <c r="V177" s="41">
        <v>21.201379897539901</v>
      </c>
      <c r="W177" s="38">
        <v>1.7780502480656399</v>
      </c>
      <c r="X177" s="39">
        <v>7.5302462755928703</v>
      </c>
      <c r="Y177" s="39">
        <v>9.5637408144699503</v>
      </c>
      <c r="Z177" s="40">
        <v>22.180188409362501</v>
      </c>
      <c r="AA177" s="36" t="s">
        <v>89</v>
      </c>
      <c r="AB177" s="43">
        <v>155</v>
      </c>
      <c r="AC177" s="44" t="s">
        <v>90</v>
      </c>
      <c r="AD177" s="46" t="s">
        <v>742</v>
      </c>
      <c r="AE177" s="34" t="s">
        <v>88</v>
      </c>
    </row>
    <row r="178" spans="1:31" ht="41.4" x14ac:dyDescent="0.25">
      <c r="A178" s="51" t="s">
        <v>749</v>
      </c>
      <c r="B178" s="34" t="s">
        <v>750</v>
      </c>
      <c r="C178" s="47" t="s">
        <v>751</v>
      </c>
      <c r="D178" s="35" t="s">
        <v>416</v>
      </c>
      <c r="E178" s="35" t="s">
        <v>85</v>
      </c>
      <c r="F178" s="34" t="s">
        <v>88</v>
      </c>
      <c r="G178" s="34" t="s">
        <v>752</v>
      </c>
      <c r="H178" s="36">
        <v>28.1</v>
      </c>
      <c r="I178" s="35">
        <v>23.1</v>
      </c>
      <c r="J178" s="37">
        <v>12.9</v>
      </c>
      <c r="K178" s="38">
        <v>1.3609005845131199</v>
      </c>
      <c r="L178" s="39">
        <v>5.3156324937968096</v>
      </c>
      <c r="M178" s="39">
        <v>6.9535686160151</v>
      </c>
      <c r="N178" s="40">
        <v>13.3655099182289</v>
      </c>
      <c r="O178" s="38">
        <v>1.7780502480656399</v>
      </c>
      <c r="P178" s="39">
        <v>6.2700391042800501</v>
      </c>
      <c r="Q178" s="39">
        <v>8.0511278236294004</v>
      </c>
      <c r="R178" s="41">
        <v>16.670961595741101</v>
      </c>
      <c r="S178" s="42">
        <v>1.3609005845131199</v>
      </c>
      <c r="T178" s="39">
        <v>7.52261347369119</v>
      </c>
      <c r="U178" s="39">
        <v>9.6885937036668093</v>
      </c>
      <c r="V178" s="41">
        <v>21.737523182516799</v>
      </c>
      <c r="W178" s="38">
        <v>1.7780502480656399</v>
      </c>
      <c r="X178" s="39">
        <v>8.3320722483734695</v>
      </c>
      <c r="Y178" s="39">
        <v>10.5547426107054</v>
      </c>
      <c r="Z178" s="40">
        <v>23.579656924517401</v>
      </c>
      <c r="AA178" s="36" t="s">
        <v>89</v>
      </c>
      <c r="AB178" s="45">
        <v>155</v>
      </c>
      <c r="AC178" s="44" t="s">
        <v>90</v>
      </c>
      <c r="AD178" s="46" t="s">
        <v>753</v>
      </c>
      <c r="AE178" s="34"/>
    </row>
    <row r="179" spans="1:31" ht="51.6" x14ac:dyDescent="0.25">
      <c r="A179" s="51" t="s">
        <v>754</v>
      </c>
      <c r="B179" s="34" t="s">
        <v>755</v>
      </c>
      <c r="C179" s="35" t="s">
        <v>756</v>
      </c>
      <c r="D179" s="35" t="s">
        <v>757</v>
      </c>
      <c r="E179" s="35" t="s">
        <v>85</v>
      </c>
      <c r="F179" s="34" t="s">
        <v>287</v>
      </c>
      <c r="G179" s="34" t="s">
        <v>758</v>
      </c>
      <c r="H179" s="36">
        <v>28.1</v>
      </c>
      <c r="I179" s="35">
        <v>23.1</v>
      </c>
      <c r="J179" s="37">
        <v>12.9</v>
      </c>
      <c r="K179" s="38">
        <v>0.81002156088919486</v>
      </c>
      <c r="L179" s="39">
        <v>3.512494612757191</v>
      </c>
      <c r="M179" s="39">
        <v>2.0592267749454543</v>
      </c>
      <c r="N179" s="40">
        <v>3.8895695400916734</v>
      </c>
      <c r="O179" s="38">
        <v>1.0470905399842982</v>
      </c>
      <c r="P179" s="39">
        <v>3.991417897143493</v>
      </c>
      <c r="Q179" s="39">
        <v>2.4168390929713377</v>
      </c>
      <c r="R179" s="41">
        <v>4.5669757068519061</v>
      </c>
      <c r="S179" s="42">
        <v>0.81002156088919486</v>
      </c>
      <c r="T179" s="39">
        <v>4.4367587667691</v>
      </c>
      <c r="U179" s="39">
        <v>2.8892917515417973</v>
      </c>
      <c r="V179" s="41">
        <v>5.8305119745229748</v>
      </c>
      <c r="W179" s="38">
        <v>1.0470905399842982</v>
      </c>
      <c r="X179" s="39">
        <v>4.9803856602492784</v>
      </c>
      <c r="Y179" s="39">
        <v>3.2713447113926271</v>
      </c>
      <c r="Z179" s="40">
        <v>6.5178611848996129</v>
      </c>
      <c r="AA179" s="36" t="s">
        <v>89</v>
      </c>
      <c r="AB179" s="43">
        <v>52</v>
      </c>
      <c r="AC179" s="44" t="s">
        <v>90</v>
      </c>
      <c r="AD179" s="46" t="s">
        <v>289</v>
      </c>
      <c r="AE179" s="34" t="s">
        <v>88</v>
      </c>
    </row>
    <row r="180" spans="1:31" ht="51.6" x14ac:dyDescent="0.25">
      <c r="A180" s="51" t="s">
        <v>754</v>
      </c>
      <c r="B180" s="34" t="s">
        <v>755</v>
      </c>
      <c r="C180" s="35" t="s">
        <v>759</v>
      </c>
      <c r="D180" s="35" t="s">
        <v>757</v>
      </c>
      <c r="E180" s="35" t="s">
        <v>85</v>
      </c>
      <c r="F180" s="34" t="s">
        <v>287</v>
      </c>
      <c r="G180" s="34" t="s">
        <v>760</v>
      </c>
      <c r="H180" s="36">
        <v>28.1</v>
      </c>
      <c r="I180" s="35">
        <v>23.1</v>
      </c>
      <c r="J180" s="37">
        <v>12.9</v>
      </c>
      <c r="K180" s="38">
        <v>0.81002156088919486</v>
      </c>
      <c r="L180" s="39">
        <v>3.6379926931772895</v>
      </c>
      <c r="M180" s="39">
        <v>2.2933155676425909</v>
      </c>
      <c r="N180" s="40">
        <v>4.0622643558978728</v>
      </c>
      <c r="O180" s="38">
        <v>1.0470905399842982</v>
      </c>
      <c r="P180" s="39">
        <v>4.1450899680698177</v>
      </c>
      <c r="Q180" s="39">
        <v>2.5584605116180872</v>
      </c>
      <c r="R180" s="41">
        <v>4.6694091035630603</v>
      </c>
      <c r="S180" s="42">
        <v>0.81002156088919486</v>
      </c>
      <c r="T180" s="39">
        <v>4.5040994786627317</v>
      </c>
      <c r="U180" s="39">
        <v>2.973725470384136</v>
      </c>
      <c r="V180" s="41">
        <v>5.9490979968801474</v>
      </c>
      <c r="W180" s="38">
        <v>1.0470905399842982</v>
      </c>
      <c r="X180" s="39">
        <v>5.03027094989997</v>
      </c>
      <c r="Y180" s="39">
        <v>3.3943163448488329</v>
      </c>
      <c r="Z180" s="40">
        <v>6.6639653039822742</v>
      </c>
      <c r="AA180" s="36" t="s">
        <v>89</v>
      </c>
      <c r="AB180" s="43">
        <v>52</v>
      </c>
      <c r="AC180" s="44" t="s">
        <v>90</v>
      </c>
      <c r="AD180" s="46" t="s">
        <v>531</v>
      </c>
      <c r="AE180" s="34" t="s">
        <v>88</v>
      </c>
    </row>
    <row r="181" spans="1:31" ht="51.6" x14ac:dyDescent="0.25">
      <c r="A181" s="51" t="s">
        <v>761</v>
      </c>
      <c r="B181" s="34" t="s">
        <v>762</v>
      </c>
      <c r="C181" s="34" t="s">
        <v>763</v>
      </c>
      <c r="D181" s="34" t="s">
        <v>757</v>
      </c>
      <c r="E181" s="34" t="s">
        <v>85</v>
      </c>
      <c r="F181" s="34" t="s">
        <v>579</v>
      </c>
      <c r="G181" s="34" t="s">
        <v>758</v>
      </c>
      <c r="H181" s="36">
        <v>28.1</v>
      </c>
      <c r="I181" s="35">
        <v>23.1</v>
      </c>
      <c r="J181" s="37">
        <v>12.9</v>
      </c>
      <c r="K181" s="38">
        <v>0.86002156088919479</v>
      </c>
      <c r="L181" s="39">
        <v>3.3516660565313838</v>
      </c>
      <c r="M181" s="39">
        <v>3.625613084155539</v>
      </c>
      <c r="N181" s="40">
        <v>6.7626748077355883</v>
      </c>
      <c r="O181" s="38">
        <v>1.2748922743056257</v>
      </c>
      <c r="P181" s="39">
        <v>3.9615145536069281</v>
      </c>
      <c r="Q181" s="39">
        <v>4.3211848456644306</v>
      </c>
      <c r="R181" s="41">
        <v>8.0347564197366932</v>
      </c>
      <c r="S181" s="42">
        <v>0.86002156088919479</v>
      </c>
      <c r="T181" s="39">
        <v>4.2462423722756553</v>
      </c>
      <c r="U181" s="39">
        <v>5.2705358377838483</v>
      </c>
      <c r="V181" s="41">
        <v>12.991271154844286</v>
      </c>
      <c r="W181" s="38">
        <v>1.2748922743056257</v>
      </c>
      <c r="X181" s="39">
        <v>4.8933419756968277</v>
      </c>
      <c r="Y181" s="39">
        <v>6.0267135964212866</v>
      </c>
      <c r="Z181" s="40">
        <v>14.522358600398507</v>
      </c>
      <c r="AA181" s="36" t="s">
        <v>89</v>
      </c>
      <c r="AB181" s="45">
        <v>52</v>
      </c>
      <c r="AC181" s="44" t="s">
        <v>90</v>
      </c>
      <c r="AD181" s="46" t="s">
        <v>764</v>
      </c>
      <c r="AE181" s="34" t="s">
        <v>765</v>
      </c>
    </row>
    <row r="182" spans="1:31" ht="51.6" x14ac:dyDescent="0.25">
      <c r="A182" s="51" t="s">
        <v>766</v>
      </c>
      <c r="B182" s="34" t="s">
        <v>767</v>
      </c>
      <c r="C182" s="34" t="s">
        <v>768</v>
      </c>
      <c r="D182" s="34" t="s">
        <v>757</v>
      </c>
      <c r="E182" s="34" t="s">
        <v>85</v>
      </c>
      <c r="F182" s="34" t="s">
        <v>579</v>
      </c>
      <c r="G182" s="34" t="s">
        <v>769</v>
      </c>
      <c r="H182" s="36">
        <v>28.1</v>
      </c>
      <c r="I182" s="35">
        <v>23.1</v>
      </c>
      <c r="J182" s="37">
        <v>12.9</v>
      </c>
      <c r="K182" s="38">
        <v>0.86002156088919479</v>
      </c>
      <c r="L182" s="39">
        <v>3.2786706772122121</v>
      </c>
      <c r="M182" s="39">
        <v>3.5162788672427747</v>
      </c>
      <c r="N182" s="40">
        <v>6.4535110593980969</v>
      </c>
      <c r="O182" s="38">
        <v>1.2748922743056257</v>
      </c>
      <c r="P182" s="39">
        <v>3.9390300290319686</v>
      </c>
      <c r="Q182" s="39">
        <v>4.2897335640258998</v>
      </c>
      <c r="R182" s="41">
        <v>7.9361430316348951</v>
      </c>
      <c r="S182" s="42">
        <v>0.86002156088919479</v>
      </c>
      <c r="T182" s="39">
        <v>4.1627068197887569</v>
      </c>
      <c r="U182" s="39">
        <v>5.1395231560795489</v>
      </c>
      <c r="V182" s="41">
        <v>12.489467356860574</v>
      </c>
      <c r="W182" s="38">
        <v>1.2748922743056257</v>
      </c>
      <c r="X182" s="39">
        <v>4.8658247818313249</v>
      </c>
      <c r="Y182" s="39">
        <v>5.9867105317160014</v>
      </c>
      <c r="Z182" s="40">
        <v>14.500083945443695</v>
      </c>
      <c r="AA182" s="36" t="s">
        <v>89</v>
      </c>
      <c r="AB182" s="45">
        <v>52</v>
      </c>
      <c r="AC182" s="44" t="s">
        <v>90</v>
      </c>
      <c r="AD182" s="46" t="s">
        <v>770</v>
      </c>
      <c r="AE182" s="34" t="s">
        <v>771</v>
      </c>
    </row>
    <row r="183" spans="1:31" ht="51.6" x14ac:dyDescent="0.25">
      <c r="A183" s="51" t="s">
        <v>772</v>
      </c>
      <c r="B183" s="34" t="s">
        <v>773</v>
      </c>
      <c r="C183" s="34" t="s">
        <v>774</v>
      </c>
      <c r="D183" s="34" t="s">
        <v>757</v>
      </c>
      <c r="E183" s="34" t="s">
        <v>85</v>
      </c>
      <c r="F183" s="34" t="s">
        <v>579</v>
      </c>
      <c r="G183" s="34" t="s">
        <v>775</v>
      </c>
      <c r="H183" s="36">
        <v>28.1</v>
      </c>
      <c r="I183" s="35">
        <v>23.1</v>
      </c>
      <c r="J183" s="37">
        <v>12.9</v>
      </c>
      <c r="K183" s="38">
        <v>0.86002156088919479</v>
      </c>
      <c r="L183" s="39">
        <v>4.4571495821464415</v>
      </c>
      <c r="M183" s="39">
        <v>5.2753065401037347</v>
      </c>
      <c r="N183" s="40">
        <v>13.971962487814835</v>
      </c>
      <c r="O183" s="38">
        <v>1.2748922743056257</v>
      </c>
      <c r="P183" s="39">
        <v>5.0429476324371594</v>
      </c>
      <c r="Q183" s="39">
        <v>6.0389553528633302</v>
      </c>
      <c r="R183" s="41">
        <v>15.884712391006211</v>
      </c>
      <c r="S183" s="42">
        <v>0.86002156088919479</v>
      </c>
      <c r="T183" s="39">
        <v>5.4397805844182932</v>
      </c>
      <c r="U183" s="39">
        <v>6.8304267758655719</v>
      </c>
      <c r="V183" s="41">
        <v>16.31948327391509</v>
      </c>
      <c r="W183" s="38">
        <v>1.2748922743056257</v>
      </c>
      <c r="X183" s="39">
        <v>6.0659394336779799</v>
      </c>
      <c r="Y183" s="39">
        <v>7.5428630696762973</v>
      </c>
      <c r="Z183" s="40">
        <v>17.21783193702769</v>
      </c>
      <c r="AA183" s="36" t="s">
        <v>89</v>
      </c>
      <c r="AB183" s="45">
        <v>78</v>
      </c>
      <c r="AC183" s="44" t="s">
        <v>90</v>
      </c>
      <c r="AD183" s="46" t="s">
        <v>776</v>
      </c>
      <c r="AE183" s="34" t="s">
        <v>777</v>
      </c>
    </row>
    <row r="184" spans="1:31" ht="41.4" x14ac:dyDescent="0.25">
      <c r="A184" s="51" t="s">
        <v>778</v>
      </c>
      <c r="B184" s="34" t="s">
        <v>779</v>
      </c>
      <c r="C184" s="47" t="s">
        <v>780</v>
      </c>
      <c r="D184" s="35" t="s">
        <v>757</v>
      </c>
      <c r="E184" s="35" t="s">
        <v>85</v>
      </c>
      <c r="F184" s="34" t="s">
        <v>579</v>
      </c>
      <c r="G184" s="34" t="s">
        <v>781</v>
      </c>
      <c r="H184" s="36">
        <v>28.1</v>
      </c>
      <c r="I184" s="35">
        <v>23.1</v>
      </c>
      <c r="J184" s="37">
        <v>12.9</v>
      </c>
      <c r="K184" s="38">
        <v>0.98823491226995197</v>
      </c>
      <c r="L184" s="39">
        <v>3.9827144408808999</v>
      </c>
      <c r="M184" s="39">
        <v>4.6562982151227299</v>
      </c>
      <c r="N184" s="40">
        <v>8.6333749907520705</v>
      </c>
      <c r="O184" s="38">
        <v>1.2947698700068599</v>
      </c>
      <c r="P184" s="39">
        <v>4.4617797377374497</v>
      </c>
      <c r="Q184" s="39">
        <v>5.2141272212955201</v>
      </c>
      <c r="R184" s="41">
        <v>9.7385114941785496</v>
      </c>
      <c r="S184" s="42">
        <v>0.98823491226995197</v>
      </c>
      <c r="T184" s="39">
        <v>4.7641046785227497</v>
      </c>
      <c r="U184" s="39">
        <v>5.6434533239995597</v>
      </c>
      <c r="V184" s="41">
        <v>12.138130959378501</v>
      </c>
      <c r="W184" s="38">
        <v>1.2947698700068599</v>
      </c>
      <c r="X184" s="39">
        <v>5.2218069647087901</v>
      </c>
      <c r="Y184" s="39">
        <v>6.0906324823669404</v>
      </c>
      <c r="Z184" s="40">
        <v>13.2614300160821</v>
      </c>
      <c r="AA184" s="36" t="s">
        <v>89</v>
      </c>
      <c r="AB184" s="45">
        <v>78</v>
      </c>
      <c r="AC184" s="44" t="s">
        <v>90</v>
      </c>
      <c r="AD184" s="46" t="s">
        <v>782</v>
      </c>
      <c r="AE184" s="34"/>
    </row>
    <row r="185" spans="1:31" ht="41.4" x14ac:dyDescent="0.25">
      <c r="A185" s="51" t="s">
        <v>783</v>
      </c>
      <c r="B185" s="34" t="s">
        <v>784</v>
      </c>
      <c r="C185" s="47" t="s">
        <v>785</v>
      </c>
      <c r="D185" s="35" t="s">
        <v>757</v>
      </c>
      <c r="E185" s="35" t="s">
        <v>85</v>
      </c>
      <c r="F185" s="34" t="s">
        <v>579</v>
      </c>
      <c r="G185" s="34" t="s">
        <v>781</v>
      </c>
      <c r="H185" s="36">
        <v>28.1</v>
      </c>
      <c r="I185" s="35">
        <v>23.1</v>
      </c>
      <c r="J185" s="37">
        <v>12.9</v>
      </c>
      <c r="K185" s="38">
        <v>0.98823491226995197</v>
      </c>
      <c r="L185" s="39">
        <v>3.9618762869673998</v>
      </c>
      <c r="M185" s="39">
        <v>4.6255744783648503</v>
      </c>
      <c r="N185" s="40">
        <v>8.5477152967570298</v>
      </c>
      <c r="O185" s="38">
        <v>1.2947698700068599</v>
      </c>
      <c r="P185" s="39">
        <v>4.4414756590907096</v>
      </c>
      <c r="Q185" s="39">
        <v>5.1848471739696302</v>
      </c>
      <c r="R185" s="41">
        <v>9.6214796468693304</v>
      </c>
      <c r="S185" s="42">
        <v>0.98823491226995197</v>
      </c>
      <c r="T185" s="39">
        <v>4.7458097401652504</v>
      </c>
      <c r="U185" s="39">
        <v>5.6255730294520596</v>
      </c>
      <c r="V185" s="41">
        <v>12.0403204795845</v>
      </c>
      <c r="W185" s="38">
        <v>1.2947698700068599</v>
      </c>
      <c r="X185" s="39">
        <v>5.2040461016180597</v>
      </c>
      <c r="Y185" s="39">
        <v>6.0747841609191298</v>
      </c>
      <c r="Z185" s="40">
        <v>13.1624309423227</v>
      </c>
      <c r="AA185" s="36" t="s">
        <v>89</v>
      </c>
      <c r="AB185" s="45">
        <v>78</v>
      </c>
      <c r="AC185" s="44" t="s">
        <v>90</v>
      </c>
      <c r="AD185" s="46" t="s">
        <v>786</v>
      </c>
      <c r="AE185" s="34"/>
    </row>
    <row r="186" spans="1:31" ht="51.6" x14ac:dyDescent="0.25">
      <c r="A186" s="51" t="s">
        <v>787</v>
      </c>
      <c r="B186" s="34" t="s">
        <v>788</v>
      </c>
      <c r="C186" s="35" t="s">
        <v>768</v>
      </c>
      <c r="D186" s="35" t="s">
        <v>757</v>
      </c>
      <c r="E186" s="35" t="s">
        <v>85</v>
      </c>
      <c r="F186" s="34" t="s">
        <v>287</v>
      </c>
      <c r="G186" s="34" t="s">
        <v>769</v>
      </c>
      <c r="H186" s="36">
        <v>28.1</v>
      </c>
      <c r="I186" s="35">
        <v>23.1</v>
      </c>
      <c r="J186" s="37">
        <v>12.9</v>
      </c>
      <c r="K186" s="38">
        <v>0.81002156088919486</v>
      </c>
      <c r="L186" s="39">
        <v>3.512494612757191</v>
      </c>
      <c r="M186" s="39">
        <v>2.0592267749454543</v>
      </c>
      <c r="N186" s="40">
        <v>3.8895695400916734</v>
      </c>
      <c r="O186" s="38">
        <v>1.0470905399842982</v>
      </c>
      <c r="P186" s="39">
        <v>3.991417897143493</v>
      </c>
      <c r="Q186" s="39">
        <v>2.4168390929713377</v>
      </c>
      <c r="R186" s="41">
        <v>4.5669757068519061</v>
      </c>
      <c r="S186" s="42">
        <v>0.81002156088919486</v>
      </c>
      <c r="T186" s="39">
        <v>4.4367587667691</v>
      </c>
      <c r="U186" s="39">
        <v>2.8892917515417973</v>
      </c>
      <c r="V186" s="41">
        <v>5.8305119745229748</v>
      </c>
      <c r="W186" s="38">
        <v>1.0470905399842982</v>
      </c>
      <c r="X186" s="39">
        <v>4.9803856602492784</v>
      </c>
      <c r="Y186" s="39">
        <v>3.2713447113926271</v>
      </c>
      <c r="Z186" s="40">
        <v>6.5178611848996129</v>
      </c>
      <c r="AA186" s="36" t="s">
        <v>89</v>
      </c>
      <c r="AB186" s="43">
        <v>52</v>
      </c>
      <c r="AC186" s="44" t="s">
        <v>90</v>
      </c>
      <c r="AD186" s="46" t="s">
        <v>289</v>
      </c>
      <c r="AE186" s="34" t="s">
        <v>88</v>
      </c>
    </row>
    <row r="187" spans="1:31" ht="51.6" x14ac:dyDescent="0.25">
      <c r="A187" s="51" t="s">
        <v>789</v>
      </c>
      <c r="B187" s="34" t="s">
        <v>790</v>
      </c>
      <c r="C187" s="35" t="s">
        <v>791</v>
      </c>
      <c r="D187" s="35" t="s">
        <v>757</v>
      </c>
      <c r="E187" s="35" t="s">
        <v>85</v>
      </c>
      <c r="F187" s="34" t="s">
        <v>287</v>
      </c>
      <c r="G187" s="34" t="s">
        <v>769</v>
      </c>
      <c r="H187" s="36">
        <v>28.1</v>
      </c>
      <c r="I187" s="35">
        <v>23.1</v>
      </c>
      <c r="J187" s="37">
        <v>12.9</v>
      </c>
      <c r="K187" s="38">
        <v>0.81002156088919486</v>
      </c>
      <c r="L187" s="39">
        <v>3.512494612757191</v>
      </c>
      <c r="M187" s="39">
        <v>2.0592267749454543</v>
      </c>
      <c r="N187" s="40">
        <v>3.8895695400916734</v>
      </c>
      <c r="O187" s="38">
        <v>1.0470905399842982</v>
      </c>
      <c r="P187" s="39">
        <v>3.991417897143493</v>
      </c>
      <c r="Q187" s="39">
        <v>2.4168390929713377</v>
      </c>
      <c r="R187" s="41">
        <v>4.5669757068519061</v>
      </c>
      <c r="S187" s="42">
        <v>0.81002156088919486</v>
      </c>
      <c r="T187" s="39">
        <v>4.4367587667691</v>
      </c>
      <c r="U187" s="39">
        <v>2.8892917515417973</v>
      </c>
      <c r="V187" s="41">
        <v>5.8305119745229748</v>
      </c>
      <c r="W187" s="38">
        <v>1.0470905399842982</v>
      </c>
      <c r="X187" s="39">
        <v>4.9803856602492784</v>
      </c>
      <c r="Y187" s="39">
        <v>3.2713447113926271</v>
      </c>
      <c r="Z187" s="40">
        <v>6.5178611848996129</v>
      </c>
      <c r="AA187" s="36" t="s">
        <v>89</v>
      </c>
      <c r="AB187" s="43">
        <v>52</v>
      </c>
      <c r="AC187" s="44" t="s">
        <v>90</v>
      </c>
      <c r="AD187" s="46" t="s">
        <v>289</v>
      </c>
      <c r="AE187" s="34" t="s">
        <v>88</v>
      </c>
    </row>
    <row r="188" spans="1:31" ht="51.6" x14ac:dyDescent="0.25">
      <c r="A188" s="51" t="s">
        <v>792</v>
      </c>
      <c r="B188" s="34" t="s">
        <v>793</v>
      </c>
      <c r="C188" s="47" t="s">
        <v>785</v>
      </c>
      <c r="D188" s="35" t="s">
        <v>174</v>
      </c>
      <c r="E188" s="35" t="s">
        <v>85</v>
      </c>
      <c r="F188" s="34" t="s">
        <v>287</v>
      </c>
      <c r="G188" s="34" t="s">
        <v>794</v>
      </c>
      <c r="H188" s="36">
        <v>28.1</v>
      </c>
      <c r="I188" s="35">
        <v>23.1</v>
      </c>
      <c r="J188" s="37">
        <v>12.9</v>
      </c>
      <c r="K188" s="38">
        <v>0.86002156088919501</v>
      </c>
      <c r="L188" s="39">
        <v>4.1960821412263103</v>
      </c>
      <c r="M188" s="39">
        <v>5.0486758014283204</v>
      </c>
      <c r="N188" s="40">
        <v>12.3745201888559</v>
      </c>
      <c r="O188" s="38">
        <v>1.2748922743056299</v>
      </c>
      <c r="P188" s="39">
        <v>4.7806938033075497</v>
      </c>
      <c r="Q188" s="39">
        <v>5.8408039709402804</v>
      </c>
      <c r="R188" s="41">
        <v>14.847240966776299</v>
      </c>
      <c r="S188" s="42">
        <v>0.86002156088919501</v>
      </c>
      <c r="T188" s="39">
        <v>5.1537466262016602</v>
      </c>
      <c r="U188" s="39">
        <v>6.7401677985475104</v>
      </c>
      <c r="V188" s="41">
        <v>16.099059098510601</v>
      </c>
      <c r="W188" s="38">
        <v>1.2748922743056299</v>
      </c>
      <c r="X188" s="39">
        <v>5.79778640324718</v>
      </c>
      <c r="Y188" s="39">
        <v>7.4762108299887098</v>
      </c>
      <c r="Z188" s="40">
        <v>16.654742449714501</v>
      </c>
      <c r="AA188" s="36" t="s">
        <v>89</v>
      </c>
      <c r="AB188" s="45">
        <v>52</v>
      </c>
      <c r="AC188" s="44" t="s">
        <v>90</v>
      </c>
      <c r="AD188" s="46" t="s">
        <v>795</v>
      </c>
      <c r="AE188" s="34"/>
    </row>
    <row r="189" spans="1:31" ht="51.6" x14ac:dyDescent="0.25">
      <c r="A189" s="51" t="s">
        <v>796</v>
      </c>
      <c r="B189" s="34" t="s">
        <v>797</v>
      </c>
      <c r="C189" s="47" t="s">
        <v>798</v>
      </c>
      <c r="D189" s="35" t="s">
        <v>518</v>
      </c>
      <c r="E189" s="35" t="s">
        <v>85</v>
      </c>
      <c r="F189" s="34" t="s">
        <v>287</v>
      </c>
      <c r="G189" s="34" t="s">
        <v>528</v>
      </c>
      <c r="H189" s="36">
        <v>28.1</v>
      </c>
      <c r="I189" s="35">
        <v>23.1</v>
      </c>
      <c r="J189" s="37">
        <v>12.9</v>
      </c>
      <c r="K189" s="38">
        <v>0.86002156088919501</v>
      </c>
      <c r="L189" s="39">
        <v>3.8613451381407602</v>
      </c>
      <c r="M189" s="39">
        <v>4.07339837242053</v>
      </c>
      <c r="N189" s="40">
        <v>6.8259826327868298</v>
      </c>
      <c r="O189" s="38">
        <v>1.2748922743056299</v>
      </c>
      <c r="P189" s="39">
        <v>4.0626832561038597</v>
      </c>
      <c r="Q189" s="39">
        <v>4.3841415584392296</v>
      </c>
      <c r="R189" s="41">
        <v>7.84791193763634</v>
      </c>
      <c r="S189" s="42">
        <v>0.86002156088919501</v>
      </c>
      <c r="T189" s="39">
        <v>6.7873482884210397</v>
      </c>
      <c r="U189" s="39">
        <v>8.7700201473674309</v>
      </c>
      <c r="V189" s="41">
        <v>19.1090582928848</v>
      </c>
      <c r="W189" s="38">
        <v>1.2748922743056299</v>
      </c>
      <c r="X189" s="39">
        <v>6.9821181411523501</v>
      </c>
      <c r="Y189" s="39">
        <v>9.0542331693324893</v>
      </c>
      <c r="Z189" s="40">
        <v>19.1090582928848</v>
      </c>
      <c r="AA189" s="36" t="s">
        <v>89</v>
      </c>
      <c r="AB189" s="45">
        <v>52</v>
      </c>
      <c r="AC189" s="44" t="s">
        <v>90</v>
      </c>
      <c r="AD189" s="46" t="s">
        <v>799</v>
      </c>
      <c r="AE189" s="34"/>
    </row>
    <row r="190" spans="1:31" ht="41.4" x14ac:dyDescent="0.25">
      <c r="A190" s="51" t="s">
        <v>800</v>
      </c>
      <c r="B190" s="34" t="s">
        <v>801</v>
      </c>
      <c r="C190" s="35" t="s">
        <v>802</v>
      </c>
      <c r="D190" s="35" t="s">
        <v>102</v>
      </c>
      <c r="E190" s="35" t="s">
        <v>103</v>
      </c>
      <c r="F190" s="34" t="s">
        <v>803</v>
      </c>
      <c r="G190" s="34" t="s">
        <v>88</v>
      </c>
      <c r="H190" s="36">
        <v>28.1</v>
      </c>
      <c r="I190" s="35">
        <v>23.1</v>
      </c>
      <c r="J190" s="37">
        <v>12.9</v>
      </c>
      <c r="K190" s="38">
        <v>0.87715131183340189</v>
      </c>
      <c r="L190" s="39">
        <v>8.5202356981678093</v>
      </c>
      <c r="M190" s="39">
        <v>4.7354868953504701</v>
      </c>
      <c r="N190" s="40">
        <v>4.5787412217211951</v>
      </c>
      <c r="O190" s="38" t="s">
        <v>88</v>
      </c>
      <c r="P190" s="39" t="s">
        <v>88</v>
      </c>
      <c r="Q190" s="39" t="s">
        <v>88</v>
      </c>
      <c r="R190" s="41" t="s">
        <v>88</v>
      </c>
      <c r="S190" s="42" t="s">
        <v>88</v>
      </c>
      <c r="T190" s="39" t="s">
        <v>88</v>
      </c>
      <c r="U190" s="39" t="s">
        <v>88</v>
      </c>
      <c r="V190" s="41" t="s">
        <v>88</v>
      </c>
      <c r="W190" s="38" t="s">
        <v>88</v>
      </c>
      <c r="X190" s="39" t="s">
        <v>88</v>
      </c>
      <c r="Y190" s="39" t="s">
        <v>88</v>
      </c>
      <c r="Z190" s="40" t="s">
        <v>88</v>
      </c>
      <c r="AA190" s="36" t="s">
        <v>89</v>
      </c>
      <c r="AB190" s="43" t="s">
        <v>168</v>
      </c>
      <c r="AC190" s="44" t="s">
        <v>90</v>
      </c>
      <c r="AD190" s="46" t="s">
        <v>804</v>
      </c>
      <c r="AE190" s="34" t="s">
        <v>300</v>
      </c>
    </row>
    <row r="191" spans="1:31" ht="51.6" x14ac:dyDescent="0.25">
      <c r="A191" s="51" t="s">
        <v>805</v>
      </c>
      <c r="B191" s="34" t="s">
        <v>806</v>
      </c>
      <c r="C191" s="35" t="s">
        <v>807</v>
      </c>
      <c r="D191" s="35" t="s">
        <v>343</v>
      </c>
      <c r="E191" s="35" t="s">
        <v>85</v>
      </c>
      <c r="F191" s="34" t="s">
        <v>191</v>
      </c>
      <c r="G191" s="34" t="s">
        <v>808</v>
      </c>
      <c r="H191" s="36">
        <v>28.1</v>
      </c>
      <c r="I191" s="35">
        <v>23.1</v>
      </c>
      <c r="J191" s="37">
        <v>12.9</v>
      </c>
      <c r="K191" s="38">
        <v>1.3609005845131168</v>
      </c>
      <c r="L191" s="39">
        <v>5.3156324937968131</v>
      </c>
      <c r="M191" s="39">
        <v>4.2916269434371692</v>
      </c>
      <c r="N191" s="40">
        <v>7.0503272513618596</v>
      </c>
      <c r="O191" s="38">
        <v>1.7780502480656422</v>
      </c>
      <c r="P191" s="39">
        <v>6.2700391042800536</v>
      </c>
      <c r="Q191" s="39">
        <v>4.6907715960142893</v>
      </c>
      <c r="R191" s="41">
        <v>8.2874365175650002</v>
      </c>
      <c r="S191" s="42">
        <v>1.3609005845131168</v>
      </c>
      <c r="T191" s="39">
        <v>7.5226134736911865</v>
      </c>
      <c r="U191" s="39">
        <v>5.4055667127482643</v>
      </c>
      <c r="V191" s="41">
        <v>10.01282566735653</v>
      </c>
      <c r="W191" s="38">
        <v>1.7780502480656422</v>
      </c>
      <c r="X191" s="39">
        <v>8.3320722483734695</v>
      </c>
      <c r="Y191" s="39">
        <v>6.2036156417458654</v>
      </c>
      <c r="Z191" s="40">
        <v>11.347012310404324</v>
      </c>
      <c r="AA191" s="36" t="s">
        <v>89</v>
      </c>
      <c r="AB191" s="43">
        <v>155</v>
      </c>
      <c r="AC191" s="44" t="s">
        <v>90</v>
      </c>
      <c r="AD191" s="46" t="s">
        <v>344</v>
      </c>
      <c r="AE191" s="34" t="s">
        <v>88</v>
      </c>
    </row>
    <row r="192" spans="1:31" ht="51.6" x14ac:dyDescent="0.25">
      <c r="A192" s="51" t="s">
        <v>39</v>
      </c>
      <c r="B192" s="34" t="s">
        <v>40</v>
      </c>
      <c r="C192" s="35" t="s">
        <v>809</v>
      </c>
      <c r="D192" s="35" t="s">
        <v>343</v>
      </c>
      <c r="E192" s="35" t="s">
        <v>85</v>
      </c>
      <c r="F192" s="34" t="s">
        <v>191</v>
      </c>
      <c r="G192" s="34" t="s">
        <v>598</v>
      </c>
      <c r="H192" s="36">
        <v>28.1</v>
      </c>
      <c r="I192" s="35">
        <v>23.1</v>
      </c>
      <c r="J192" s="37">
        <v>12.9</v>
      </c>
      <c r="K192" s="38">
        <v>1.3609005845131168</v>
      </c>
      <c r="L192" s="39">
        <v>5.3156324937968131</v>
      </c>
      <c r="M192" s="39">
        <v>4.2916269434371692</v>
      </c>
      <c r="N192" s="40">
        <v>7.0503272513618596</v>
      </c>
      <c r="O192" s="38">
        <v>1.7780502480656422</v>
      </c>
      <c r="P192" s="39">
        <v>6.2700391042800536</v>
      </c>
      <c r="Q192" s="39">
        <v>4.6907715960142893</v>
      </c>
      <c r="R192" s="41">
        <v>8.2874365175650002</v>
      </c>
      <c r="S192" s="42">
        <v>1.3609005845131168</v>
      </c>
      <c r="T192" s="39">
        <v>7.5226134736911865</v>
      </c>
      <c r="U192" s="39">
        <v>5.4055667127482643</v>
      </c>
      <c r="V192" s="41">
        <v>10.01282566735653</v>
      </c>
      <c r="W192" s="38">
        <v>1.7780502480656422</v>
      </c>
      <c r="X192" s="39">
        <v>8.3320722483734695</v>
      </c>
      <c r="Y192" s="39">
        <v>6.2036156417458654</v>
      </c>
      <c r="Z192" s="40">
        <v>11.347012310404324</v>
      </c>
      <c r="AA192" s="36" t="s">
        <v>89</v>
      </c>
      <c r="AB192" s="43">
        <v>155</v>
      </c>
      <c r="AC192" s="44" t="s">
        <v>90</v>
      </c>
      <c r="AD192" s="46" t="s">
        <v>344</v>
      </c>
      <c r="AE192" s="34" t="s">
        <v>88</v>
      </c>
    </row>
    <row r="193" spans="1:31" ht="51.6" x14ac:dyDescent="0.25">
      <c r="A193" s="51" t="s">
        <v>39</v>
      </c>
      <c r="B193" s="34" t="s">
        <v>40</v>
      </c>
      <c r="C193" s="35" t="s">
        <v>810</v>
      </c>
      <c r="D193" s="35" t="s">
        <v>343</v>
      </c>
      <c r="E193" s="35" t="s">
        <v>85</v>
      </c>
      <c r="F193" s="34" t="s">
        <v>191</v>
      </c>
      <c r="G193" s="34" t="s">
        <v>600</v>
      </c>
      <c r="H193" s="36">
        <v>28.1</v>
      </c>
      <c r="I193" s="35">
        <v>23.1</v>
      </c>
      <c r="J193" s="37">
        <v>12.9</v>
      </c>
      <c r="K193" s="38">
        <v>1.3609005845131168</v>
      </c>
      <c r="L193" s="39">
        <v>5.3156324937968131</v>
      </c>
      <c r="M193" s="39">
        <v>4.2916269434371692</v>
      </c>
      <c r="N193" s="40">
        <v>7.0503272513618596</v>
      </c>
      <c r="O193" s="38">
        <v>1.7780502480656422</v>
      </c>
      <c r="P193" s="39">
        <v>6.2700391042800536</v>
      </c>
      <c r="Q193" s="39">
        <v>4.6907715960142893</v>
      </c>
      <c r="R193" s="41">
        <v>8.2874365175650002</v>
      </c>
      <c r="S193" s="42">
        <v>1.3609005845131168</v>
      </c>
      <c r="T193" s="39">
        <v>7.5226134736911865</v>
      </c>
      <c r="U193" s="39">
        <v>5.4055667127482643</v>
      </c>
      <c r="V193" s="41">
        <v>10.01282566735653</v>
      </c>
      <c r="W193" s="38">
        <v>1.7780502480656422</v>
      </c>
      <c r="X193" s="39">
        <v>8.3320722483734695</v>
      </c>
      <c r="Y193" s="39">
        <v>6.2036156417458654</v>
      </c>
      <c r="Z193" s="40">
        <v>11.347012310404324</v>
      </c>
      <c r="AA193" s="36" t="s">
        <v>89</v>
      </c>
      <c r="AB193" s="43">
        <v>155</v>
      </c>
      <c r="AC193" s="44" t="s">
        <v>90</v>
      </c>
      <c r="AD193" s="46" t="s">
        <v>344</v>
      </c>
      <c r="AE193" s="34" t="s">
        <v>88</v>
      </c>
    </row>
    <row r="194" spans="1:31" ht="51.6" x14ac:dyDescent="0.25">
      <c r="A194" s="51" t="s">
        <v>39</v>
      </c>
      <c r="B194" s="34" t="s">
        <v>40</v>
      </c>
      <c r="C194" s="35" t="s">
        <v>811</v>
      </c>
      <c r="D194" s="35" t="s">
        <v>343</v>
      </c>
      <c r="E194" s="35" t="s">
        <v>85</v>
      </c>
      <c r="F194" s="34" t="s">
        <v>191</v>
      </c>
      <c r="G194" s="34" t="s">
        <v>812</v>
      </c>
      <c r="H194" s="36">
        <v>28.1</v>
      </c>
      <c r="I194" s="35">
        <v>23.1</v>
      </c>
      <c r="J194" s="37">
        <v>12.9</v>
      </c>
      <c r="K194" s="38">
        <v>1.3609005845131168</v>
      </c>
      <c r="L194" s="39">
        <v>5.3156324937968131</v>
      </c>
      <c r="M194" s="39">
        <v>4.2916269434371692</v>
      </c>
      <c r="N194" s="40">
        <v>7.0503272513618596</v>
      </c>
      <c r="O194" s="38">
        <v>1.7780502480656422</v>
      </c>
      <c r="P194" s="39">
        <v>6.2700391042800536</v>
      </c>
      <c r="Q194" s="39">
        <v>4.6907715960142893</v>
      </c>
      <c r="R194" s="41">
        <v>8.2874365175650002</v>
      </c>
      <c r="S194" s="42">
        <v>1.3609005845131168</v>
      </c>
      <c r="T194" s="39">
        <v>7.5226134736911865</v>
      </c>
      <c r="U194" s="39">
        <v>5.4055667127482643</v>
      </c>
      <c r="V194" s="41">
        <v>10.01282566735653</v>
      </c>
      <c r="W194" s="38">
        <v>1.7780502480656422</v>
      </c>
      <c r="X194" s="39">
        <v>8.3320722483734695</v>
      </c>
      <c r="Y194" s="39">
        <v>6.2036156417458654</v>
      </c>
      <c r="Z194" s="40">
        <v>11.347012310404324</v>
      </c>
      <c r="AA194" s="36" t="s">
        <v>89</v>
      </c>
      <c r="AB194" s="43">
        <v>155</v>
      </c>
      <c r="AC194" s="44" t="s">
        <v>90</v>
      </c>
      <c r="AD194" s="46" t="s">
        <v>344</v>
      </c>
      <c r="AE194" s="34" t="s">
        <v>88</v>
      </c>
    </row>
    <row r="195" spans="1:31" ht="51.6" x14ac:dyDescent="0.25">
      <c r="A195" s="51" t="s">
        <v>813</v>
      </c>
      <c r="B195" s="34" t="s">
        <v>814</v>
      </c>
      <c r="C195" s="35" t="s">
        <v>815</v>
      </c>
      <c r="D195" s="35" t="s">
        <v>610</v>
      </c>
      <c r="E195" s="35" t="s">
        <v>85</v>
      </c>
      <c r="F195" s="34" t="s">
        <v>191</v>
      </c>
      <c r="G195" s="34" t="s">
        <v>816</v>
      </c>
      <c r="H195" s="36">
        <v>28.1</v>
      </c>
      <c r="I195" s="35">
        <v>23.1</v>
      </c>
      <c r="J195" s="37">
        <v>12.9</v>
      </c>
      <c r="K195" s="38">
        <v>1.3609005845131168</v>
      </c>
      <c r="L195" s="39">
        <v>4.1062686875254917</v>
      </c>
      <c r="M195" s="39">
        <v>2.4919494225581551</v>
      </c>
      <c r="N195" s="40">
        <v>4.0578284679603467</v>
      </c>
      <c r="O195" s="38">
        <v>1.7780502480656422</v>
      </c>
      <c r="P195" s="39">
        <v>4.6337715750428528</v>
      </c>
      <c r="Q195" s="39">
        <v>3.2554327245601224</v>
      </c>
      <c r="R195" s="41">
        <v>4.66553307530849</v>
      </c>
      <c r="S195" s="42">
        <v>1.3609005845131168</v>
      </c>
      <c r="T195" s="39">
        <v>9.6044413849126347</v>
      </c>
      <c r="U195" s="39">
        <v>7.4089356708246612</v>
      </c>
      <c r="V195" s="41">
        <v>16.585462986871395</v>
      </c>
      <c r="W195" s="38">
        <v>1.7780502480656422</v>
      </c>
      <c r="X195" s="39">
        <v>10.087046147961068</v>
      </c>
      <c r="Y195" s="39">
        <v>7.9084139620356133</v>
      </c>
      <c r="Z195" s="40">
        <v>17.338236921224684</v>
      </c>
      <c r="AA195" s="36" t="s">
        <v>89</v>
      </c>
      <c r="AB195" s="43">
        <v>155</v>
      </c>
      <c r="AC195" s="44" t="s">
        <v>90</v>
      </c>
      <c r="AD195" s="46" t="s">
        <v>817</v>
      </c>
      <c r="AE195" s="34" t="s">
        <v>88</v>
      </c>
    </row>
    <row r="196" spans="1:31" ht="51.6" x14ac:dyDescent="0.25">
      <c r="A196" s="51" t="s">
        <v>813</v>
      </c>
      <c r="B196" s="34" t="s">
        <v>814</v>
      </c>
      <c r="C196" s="35" t="s">
        <v>818</v>
      </c>
      <c r="D196" s="35" t="s">
        <v>610</v>
      </c>
      <c r="E196" s="35" t="s">
        <v>85</v>
      </c>
      <c r="F196" s="34" t="s">
        <v>191</v>
      </c>
      <c r="G196" s="34" t="s">
        <v>819</v>
      </c>
      <c r="H196" s="36">
        <v>28.1</v>
      </c>
      <c r="I196" s="35">
        <v>23.1</v>
      </c>
      <c r="J196" s="37">
        <v>12.9</v>
      </c>
      <c r="K196" s="38">
        <v>1.3609005845131168</v>
      </c>
      <c r="L196" s="39">
        <v>4.1062686875254917</v>
      </c>
      <c r="M196" s="39">
        <v>2.4919494225581551</v>
      </c>
      <c r="N196" s="40">
        <v>4.0578284679603467</v>
      </c>
      <c r="O196" s="38">
        <v>1.7780502480656422</v>
      </c>
      <c r="P196" s="39">
        <v>4.6337715750428528</v>
      </c>
      <c r="Q196" s="39">
        <v>3.2554327245601224</v>
      </c>
      <c r="R196" s="41">
        <v>4.66553307530849</v>
      </c>
      <c r="S196" s="42">
        <v>1.3609005845131168</v>
      </c>
      <c r="T196" s="39">
        <v>9.6044413849126347</v>
      </c>
      <c r="U196" s="39">
        <v>7.4089356708246612</v>
      </c>
      <c r="V196" s="41">
        <v>16.585462986871395</v>
      </c>
      <c r="W196" s="38">
        <v>1.7780502480656422</v>
      </c>
      <c r="X196" s="39">
        <v>10.087046147961068</v>
      </c>
      <c r="Y196" s="39">
        <v>7.9084139620356133</v>
      </c>
      <c r="Z196" s="40">
        <v>17.338236921224684</v>
      </c>
      <c r="AA196" s="36" t="s">
        <v>89</v>
      </c>
      <c r="AB196" s="43">
        <v>155</v>
      </c>
      <c r="AC196" s="44" t="s">
        <v>90</v>
      </c>
      <c r="AD196" s="46" t="s">
        <v>817</v>
      </c>
      <c r="AE196" s="34" t="s">
        <v>88</v>
      </c>
    </row>
    <row r="197" spans="1:31" ht="51.6" x14ac:dyDescent="0.25">
      <c r="A197" s="51" t="s">
        <v>813</v>
      </c>
      <c r="B197" s="34" t="s">
        <v>814</v>
      </c>
      <c r="C197" s="35" t="s">
        <v>820</v>
      </c>
      <c r="D197" s="35" t="s">
        <v>610</v>
      </c>
      <c r="E197" s="35" t="s">
        <v>85</v>
      </c>
      <c r="F197" s="34" t="s">
        <v>191</v>
      </c>
      <c r="G197" s="34" t="s">
        <v>627</v>
      </c>
      <c r="H197" s="36">
        <v>28.1</v>
      </c>
      <c r="I197" s="35">
        <v>23.1</v>
      </c>
      <c r="J197" s="37">
        <v>12.9</v>
      </c>
      <c r="K197" s="38">
        <v>1.3609005845131168</v>
      </c>
      <c r="L197" s="39">
        <v>4.1062686875254917</v>
      </c>
      <c r="M197" s="39">
        <v>2.4919494225581551</v>
      </c>
      <c r="N197" s="40">
        <v>4.0578284679603467</v>
      </c>
      <c r="O197" s="38">
        <v>1.7780502480656422</v>
      </c>
      <c r="P197" s="39">
        <v>4.6337715750428528</v>
      </c>
      <c r="Q197" s="39">
        <v>3.2554327245601224</v>
      </c>
      <c r="R197" s="41">
        <v>4.66553307530849</v>
      </c>
      <c r="S197" s="42">
        <v>1.3609005845131168</v>
      </c>
      <c r="T197" s="39">
        <v>9.6044413849126347</v>
      </c>
      <c r="U197" s="39">
        <v>7.4089356708246612</v>
      </c>
      <c r="V197" s="41">
        <v>16.585462986871395</v>
      </c>
      <c r="W197" s="38">
        <v>1.7780502480656422</v>
      </c>
      <c r="X197" s="39">
        <v>10.087046147961068</v>
      </c>
      <c r="Y197" s="39">
        <v>7.9084139620356133</v>
      </c>
      <c r="Z197" s="40">
        <v>17.338236921224684</v>
      </c>
      <c r="AA197" s="36" t="s">
        <v>89</v>
      </c>
      <c r="AB197" s="43">
        <v>155</v>
      </c>
      <c r="AC197" s="44" t="s">
        <v>90</v>
      </c>
      <c r="AD197" s="46" t="s">
        <v>817</v>
      </c>
      <c r="AE197" s="34" t="s">
        <v>88</v>
      </c>
    </row>
    <row r="198" spans="1:31" ht="41.4" x14ac:dyDescent="0.25">
      <c r="A198" s="51" t="s">
        <v>821</v>
      </c>
      <c r="B198" s="34" t="s">
        <v>822</v>
      </c>
      <c r="C198" s="47" t="s">
        <v>823</v>
      </c>
      <c r="D198" s="35" t="s">
        <v>610</v>
      </c>
      <c r="E198" s="35" t="s">
        <v>85</v>
      </c>
      <c r="F198" s="34" t="s">
        <v>191</v>
      </c>
      <c r="G198" s="34" t="s">
        <v>824</v>
      </c>
      <c r="H198" s="36">
        <v>28.1</v>
      </c>
      <c r="I198" s="35">
        <v>23.1</v>
      </c>
      <c r="J198" s="37">
        <v>10</v>
      </c>
      <c r="K198" s="38">
        <v>1.3609005845131199</v>
      </c>
      <c r="L198" s="39">
        <v>4.5033969235467097</v>
      </c>
      <c r="M198" s="39">
        <v>5.6782705453380604</v>
      </c>
      <c r="N198" s="40">
        <v>8.6966989863564095</v>
      </c>
      <c r="O198" s="38">
        <v>1.7780502480656399</v>
      </c>
      <c r="P198" s="39">
        <v>5.0851387266954902</v>
      </c>
      <c r="Q198" s="39">
        <v>6.3432527729644201</v>
      </c>
      <c r="R198" s="41">
        <v>9.4735102115764604</v>
      </c>
      <c r="S198" s="42">
        <v>1.3609005845131199</v>
      </c>
      <c r="T198" s="39">
        <v>10.3980121793766</v>
      </c>
      <c r="U198" s="39">
        <v>15.7768020477581</v>
      </c>
      <c r="V198" s="41">
        <v>20.994729172452701</v>
      </c>
      <c r="W198" s="38">
        <v>1.7780502480656399</v>
      </c>
      <c r="X198" s="39">
        <v>10.93452587</v>
      </c>
      <c r="Y198" s="39">
        <v>16.494907049999998</v>
      </c>
      <c r="Z198" s="40">
        <v>21.680064529999999</v>
      </c>
      <c r="AA198" s="36" t="s">
        <v>89</v>
      </c>
      <c r="AB198" s="45">
        <v>155</v>
      </c>
      <c r="AC198" s="44" t="s">
        <v>90</v>
      </c>
      <c r="AD198" s="46" t="s">
        <v>825</v>
      </c>
      <c r="AE198" s="34"/>
    </row>
    <row r="199" spans="1:31" ht="51.6" x14ac:dyDescent="0.25">
      <c r="A199" s="51" t="s">
        <v>826</v>
      </c>
      <c r="B199" s="34" t="s">
        <v>827</v>
      </c>
      <c r="C199" s="47" t="s">
        <v>828</v>
      </c>
      <c r="D199" s="35" t="s">
        <v>610</v>
      </c>
      <c r="E199" s="35" t="s">
        <v>85</v>
      </c>
      <c r="F199" s="34" t="s">
        <v>579</v>
      </c>
      <c r="G199" s="34" t="s">
        <v>698</v>
      </c>
      <c r="H199" s="36">
        <v>28.1</v>
      </c>
      <c r="I199" s="35">
        <v>23.1</v>
      </c>
      <c r="J199" s="37">
        <v>12.9</v>
      </c>
      <c r="K199" s="38">
        <v>0.86002156088919501</v>
      </c>
      <c r="L199" s="39">
        <v>3.2019554389832101</v>
      </c>
      <c r="M199" s="39">
        <v>3.4015290812791599</v>
      </c>
      <c r="N199" s="40">
        <v>5.8740833629551199</v>
      </c>
      <c r="O199" s="38">
        <v>1.2748922743056299</v>
      </c>
      <c r="P199" s="39">
        <v>3.8204186096592001</v>
      </c>
      <c r="Q199" s="39">
        <v>4.1246073956671001</v>
      </c>
      <c r="R199" s="41">
        <v>7.2591867822380998</v>
      </c>
      <c r="S199" s="42">
        <v>0.86002156088919501</v>
      </c>
      <c r="T199" s="39">
        <v>6.1284852073389802</v>
      </c>
      <c r="U199" s="39">
        <v>8.0996546908807208</v>
      </c>
      <c r="V199" s="41">
        <v>17.713982231960902</v>
      </c>
      <c r="W199" s="38">
        <v>1.2748922743056299</v>
      </c>
      <c r="X199" s="39">
        <v>6.7494475555554798</v>
      </c>
      <c r="Y199" s="39">
        <v>8.8154891346009592</v>
      </c>
      <c r="Z199" s="40">
        <v>19.0684290869291</v>
      </c>
      <c r="AA199" s="36" t="s">
        <v>89</v>
      </c>
      <c r="AB199" s="45">
        <v>52</v>
      </c>
      <c r="AC199" s="44" t="s">
        <v>90</v>
      </c>
      <c r="AD199" s="46" t="s">
        <v>709</v>
      </c>
      <c r="AE199" s="34"/>
    </row>
    <row r="200" spans="1:31" ht="51.6" x14ac:dyDescent="0.25">
      <c r="A200" s="51" t="s">
        <v>829</v>
      </c>
      <c r="B200" s="34" t="s">
        <v>830</v>
      </c>
      <c r="C200" s="35" t="s">
        <v>831</v>
      </c>
      <c r="D200" s="35" t="s">
        <v>610</v>
      </c>
      <c r="E200" s="35" t="s">
        <v>85</v>
      </c>
      <c r="F200" s="34" t="s">
        <v>191</v>
      </c>
      <c r="G200" s="34" t="s">
        <v>832</v>
      </c>
      <c r="H200" s="36">
        <v>28.1</v>
      </c>
      <c r="I200" s="35">
        <v>23.1</v>
      </c>
      <c r="J200" s="37">
        <v>12.9</v>
      </c>
      <c r="K200" s="38">
        <v>1.3609005845131168</v>
      </c>
      <c r="L200" s="39">
        <v>5.9923898633011303</v>
      </c>
      <c r="M200" s="39">
        <v>4.2956681289086207</v>
      </c>
      <c r="N200" s="40">
        <v>8.0777709726586764</v>
      </c>
      <c r="O200" s="38">
        <v>1.7780502480656422</v>
      </c>
      <c r="P200" s="39">
        <v>6.5610769862047409</v>
      </c>
      <c r="Q200" s="39">
        <v>4.669913000749804</v>
      </c>
      <c r="R200" s="41">
        <v>8.7112497109780662</v>
      </c>
      <c r="S200" s="42">
        <v>1.3609005845131168</v>
      </c>
      <c r="T200" s="39">
        <v>7.9499379508081569</v>
      </c>
      <c r="U200" s="39">
        <v>5.820063912979963</v>
      </c>
      <c r="V200" s="41">
        <v>11.017821348925676</v>
      </c>
      <c r="W200" s="38">
        <v>1.7780502480656422</v>
      </c>
      <c r="X200" s="39">
        <v>8.4748878751789256</v>
      </c>
      <c r="Y200" s="39">
        <v>6.3453699744227015</v>
      </c>
      <c r="Z200" s="40">
        <v>11.710664261299506</v>
      </c>
      <c r="AA200" s="36" t="s">
        <v>89</v>
      </c>
      <c r="AB200" s="43">
        <v>155</v>
      </c>
      <c r="AC200" s="44" t="s">
        <v>90</v>
      </c>
      <c r="AD200" s="46" t="s">
        <v>192</v>
      </c>
      <c r="AE200" s="34" t="s">
        <v>88</v>
      </c>
    </row>
    <row r="201" spans="1:31" ht="51.6" x14ac:dyDescent="0.25">
      <c r="A201" s="51" t="s">
        <v>829</v>
      </c>
      <c r="B201" s="34" t="s">
        <v>830</v>
      </c>
      <c r="C201" s="35" t="s">
        <v>833</v>
      </c>
      <c r="D201" s="35" t="s">
        <v>610</v>
      </c>
      <c r="E201" s="35" t="s">
        <v>85</v>
      </c>
      <c r="F201" s="34" t="s">
        <v>191</v>
      </c>
      <c r="G201" s="34" t="s">
        <v>832</v>
      </c>
      <c r="H201" s="36">
        <v>28.1</v>
      </c>
      <c r="I201" s="35">
        <v>23.1</v>
      </c>
      <c r="J201" s="37">
        <v>12.9</v>
      </c>
      <c r="K201" s="38">
        <v>1.3609005845131168</v>
      </c>
      <c r="L201" s="39">
        <v>5.9923898633011303</v>
      </c>
      <c r="M201" s="39">
        <v>4.2956681289086207</v>
      </c>
      <c r="N201" s="40">
        <v>8.0777709726586764</v>
      </c>
      <c r="O201" s="38">
        <v>1.7780502480656422</v>
      </c>
      <c r="P201" s="39">
        <v>6.5610769862047409</v>
      </c>
      <c r="Q201" s="39">
        <v>4.669913000749804</v>
      </c>
      <c r="R201" s="41">
        <v>8.7112497109780662</v>
      </c>
      <c r="S201" s="42">
        <v>1.3609005845131168</v>
      </c>
      <c r="T201" s="39">
        <v>7.9499379508081569</v>
      </c>
      <c r="U201" s="39">
        <v>5.820063912979963</v>
      </c>
      <c r="V201" s="41">
        <v>11.017821348925676</v>
      </c>
      <c r="W201" s="38">
        <v>1.7780502480656422</v>
      </c>
      <c r="X201" s="39">
        <v>8.4748878751789256</v>
      </c>
      <c r="Y201" s="39">
        <v>6.3453699744227015</v>
      </c>
      <c r="Z201" s="40">
        <v>11.710664261299506</v>
      </c>
      <c r="AA201" s="36" t="s">
        <v>89</v>
      </c>
      <c r="AB201" s="43">
        <v>155</v>
      </c>
      <c r="AC201" s="44" t="s">
        <v>90</v>
      </c>
      <c r="AD201" s="46" t="s">
        <v>192</v>
      </c>
      <c r="AE201" s="34" t="s">
        <v>88</v>
      </c>
    </row>
    <row r="202" spans="1:31" ht="51.6" x14ac:dyDescent="0.25">
      <c r="A202" s="51" t="s">
        <v>829</v>
      </c>
      <c r="B202" s="34" t="s">
        <v>830</v>
      </c>
      <c r="C202" s="35" t="s">
        <v>834</v>
      </c>
      <c r="D202" s="35" t="s">
        <v>610</v>
      </c>
      <c r="E202" s="35" t="s">
        <v>85</v>
      </c>
      <c r="F202" s="34" t="s">
        <v>191</v>
      </c>
      <c r="G202" s="34" t="s">
        <v>835</v>
      </c>
      <c r="H202" s="36">
        <v>28.1</v>
      </c>
      <c r="I202" s="35">
        <v>23.1</v>
      </c>
      <c r="J202" s="37">
        <v>12.9</v>
      </c>
      <c r="K202" s="25">
        <v>1.3609005845131168</v>
      </c>
      <c r="L202" s="26">
        <v>5.9923898633011303</v>
      </c>
      <c r="M202" s="26">
        <v>4.2956681289086207</v>
      </c>
      <c r="N202" s="27">
        <v>8.0777709726586764</v>
      </c>
      <c r="O202" s="25">
        <v>1.7780502480656422</v>
      </c>
      <c r="P202" s="26">
        <v>6.5610769862047409</v>
      </c>
      <c r="Q202" s="26">
        <v>4.669913000749804</v>
      </c>
      <c r="R202" s="28">
        <v>8.7112497109780662</v>
      </c>
      <c r="S202" s="29">
        <v>1.3609005845131168</v>
      </c>
      <c r="T202" s="26">
        <v>7.9499379508081569</v>
      </c>
      <c r="U202" s="26">
        <v>5.820063912979963</v>
      </c>
      <c r="V202" s="28">
        <v>11.017821348925676</v>
      </c>
      <c r="W202" s="25">
        <v>1.7780502480656422</v>
      </c>
      <c r="X202" s="26">
        <v>8.4748878751789256</v>
      </c>
      <c r="Y202" s="26">
        <v>6.3453699744227015</v>
      </c>
      <c r="Z202" s="27">
        <v>11.710664261299506</v>
      </c>
      <c r="AA202" s="21" t="s">
        <v>89</v>
      </c>
      <c r="AB202" s="52">
        <v>155</v>
      </c>
      <c r="AC202" s="31" t="s">
        <v>90</v>
      </c>
      <c r="AD202" s="32" t="s">
        <v>192</v>
      </c>
      <c r="AE202" s="34" t="s">
        <v>88</v>
      </c>
    </row>
    <row r="203" spans="1:31" ht="51.6" x14ac:dyDescent="0.25">
      <c r="A203" s="51" t="s">
        <v>829</v>
      </c>
      <c r="B203" s="34" t="s">
        <v>830</v>
      </c>
      <c r="C203" s="35" t="s">
        <v>836</v>
      </c>
      <c r="D203" s="35" t="s">
        <v>610</v>
      </c>
      <c r="E203" s="35" t="s">
        <v>85</v>
      </c>
      <c r="F203" s="34" t="s">
        <v>191</v>
      </c>
      <c r="G203" s="34" t="s">
        <v>837</v>
      </c>
      <c r="H203" s="36">
        <v>28.1</v>
      </c>
      <c r="I203" s="35">
        <v>23.1</v>
      </c>
      <c r="J203" s="37">
        <v>12.9</v>
      </c>
      <c r="K203" s="38">
        <v>1.3609005845131168</v>
      </c>
      <c r="L203" s="39">
        <v>5.9923898633011303</v>
      </c>
      <c r="M203" s="39">
        <v>4.2956681289086207</v>
      </c>
      <c r="N203" s="40">
        <v>8.0777709726586764</v>
      </c>
      <c r="O203" s="38">
        <v>1.7780502480656422</v>
      </c>
      <c r="P203" s="39">
        <v>6.5610769862047409</v>
      </c>
      <c r="Q203" s="39">
        <v>4.669913000749804</v>
      </c>
      <c r="R203" s="41">
        <v>8.7112497109780662</v>
      </c>
      <c r="S203" s="42">
        <v>1.3609005845131168</v>
      </c>
      <c r="T203" s="39">
        <v>7.9499379508081569</v>
      </c>
      <c r="U203" s="39">
        <v>5.820063912979963</v>
      </c>
      <c r="V203" s="41">
        <v>11.017821348925676</v>
      </c>
      <c r="W203" s="38">
        <v>1.7780502480656422</v>
      </c>
      <c r="X203" s="39">
        <v>8.4748878751789256</v>
      </c>
      <c r="Y203" s="39">
        <v>6.3453699744227015</v>
      </c>
      <c r="Z203" s="40">
        <v>11.710664261299506</v>
      </c>
      <c r="AA203" s="36" t="s">
        <v>89</v>
      </c>
      <c r="AB203" s="43">
        <v>155</v>
      </c>
      <c r="AC203" s="44" t="s">
        <v>90</v>
      </c>
      <c r="AD203" s="46" t="s">
        <v>192</v>
      </c>
      <c r="AE203" s="34" t="s">
        <v>88</v>
      </c>
    </row>
    <row r="204" spans="1:31" ht="51.6" x14ac:dyDescent="0.25">
      <c r="A204" s="51" t="s">
        <v>829</v>
      </c>
      <c r="B204" s="34" t="s">
        <v>830</v>
      </c>
      <c r="C204" s="35" t="s">
        <v>838</v>
      </c>
      <c r="D204" s="35" t="s">
        <v>610</v>
      </c>
      <c r="E204" s="35" t="s">
        <v>85</v>
      </c>
      <c r="F204" s="34" t="s">
        <v>191</v>
      </c>
      <c r="G204" s="34" t="s">
        <v>835</v>
      </c>
      <c r="H204" s="36">
        <v>28.1</v>
      </c>
      <c r="I204" s="35">
        <v>23.1</v>
      </c>
      <c r="J204" s="37">
        <v>12.9</v>
      </c>
      <c r="K204" s="38">
        <v>1.3609005845131168</v>
      </c>
      <c r="L204" s="39">
        <v>5.9923898633011303</v>
      </c>
      <c r="M204" s="39">
        <v>4.2956681289086207</v>
      </c>
      <c r="N204" s="40">
        <v>8.0777709726586764</v>
      </c>
      <c r="O204" s="38">
        <v>1.7780502480656422</v>
      </c>
      <c r="P204" s="39">
        <v>6.5610769862047409</v>
      </c>
      <c r="Q204" s="39">
        <v>4.669913000749804</v>
      </c>
      <c r="R204" s="41">
        <v>8.7112497109780662</v>
      </c>
      <c r="S204" s="42">
        <v>1.3609005845131168</v>
      </c>
      <c r="T204" s="39">
        <v>7.9499379508081569</v>
      </c>
      <c r="U204" s="39">
        <v>5.820063912979963</v>
      </c>
      <c r="V204" s="41">
        <v>11.017821348925676</v>
      </c>
      <c r="W204" s="38">
        <v>1.7780502480656422</v>
      </c>
      <c r="X204" s="39">
        <v>8.4748878751789256</v>
      </c>
      <c r="Y204" s="39">
        <v>6.3453699744227015</v>
      </c>
      <c r="Z204" s="40">
        <v>11.710664261299506</v>
      </c>
      <c r="AA204" s="36" t="s">
        <v>89</v>
      </c>
      <c r="AB204" s="43">
        <v>155</v>
      </c>
      <c r="AC204" s="44" t="s">
        <v>90</v>
      </c>
      <c r="AD204" s="46" t="s">
        <v>192</v>
      </c>
      <c r="AE204" s="34" t="s">
        <v>88</v>
      </c>
    </row>
    <row r="205" spans="1:31" ht="51.6" x14ac:dyDescent="0.25">
      <c r="A205" s="51" t="s">
        <v>829</v>
      </c>
      <c r="B205" s="34" t="s">
        <v>830</v>
      </c>
      <c r="C205" s="35" t="s">
        <v>839</v>
      </c>
      <c r="D205" s="35" t="s">
        <v>610</v>
      </c>
      <c r="E205" s="35" t="s">
        <v>85</v>
      </c>
      <c r="F205" s="34" t="s">
        <v>191</v>
      </c>
      <c r="G205" s="34" t="s">
        <v>837</v>
      </c>
      <c r="H205" s="36">
        <v>28.1</v>
      </c>
      <c r="I205" s="35">
        <v>23.1</v>
      </c>
      <c r="J205" s="37">
        <v>12.9</v>
      </c>
      <c r="K205" s="38">
        <v>1.3609005845131168</v>
      </c>
      <c r="L205" s="39">
        <v>5.9923898633011303</v>
      </c>
      <c r="M205" s="39">
        <v>4.2956681289086207</v>
      </c>
      <c r="N205" s="40">
        <v>8.0777709726586764</v>
      </c>
      <c r="O205" s="38">
        <v>1.7780502480656422</v>
      </c>
      <c r="P205" s="39">
        <v>6.5610769862047409</v>
      </c>
      <c r="Q205" s="39">
        <v>4.669913000749804</v>
      </c>
      <c r="R205" s="41">
        <v>8.7112497109780662</v>
      </c>
      <c r="S205" s="42">
        <v>1.3609005845131168</v>
      </c>
      <c r="T205" s="39">
        <v>7.9499379508081569</v>
      </c>
      <c r="U205" s="39">
        <v>5.820063912979963</v>
      </c>
      <c r="V205" s="41">
        <v>11.017821348925676</v>
      </c>
      <c r="W205" s="38">
        <v>1.7780502480656422</v>
      </c>
      <c r="X205" s="39">
        <v>8.4748878751789256</v>
      </c>
      <c r="Y205" s="39">
        <v>6.3453699744227015</v>
      </c>
      <c r="Z205" s="40">
        <v>11.710664261299506</v>
      </c>
      <c r="AA205" s="36" t="s">
        <v>89</v>
      </c>
      <c r="AB205" s="43">
        <v>155</v>
      </c>
      <c r="AC205" s="44" t="s">
        <v>90</v>
      </c>
      <c r="AD205" s="46" t="s">
        <v>192</v>
      </c>
      <c r="AE205" s="34" t="s">
        <v>88</v>
      </c>
    </row>
    <row r="206" spans="1:31" ht="51.6" x14ac:dyDescent="0.25">
      <c r="A206" s="51" t="s">
        <v>840</v>
      </c>
      <c r="B206" s="34" t="s">
        <v>841</v>
      </c>
      <c r="C206" s="35" t="s">
        <v>842</v>
      </c>
      <c r="D206" s="35" t="s">
        <v>610</v>
      </c>
      <c r="E206" s="35" t="s">
        <v>85</v>
      </c>
      <c r="F206" s="34" t="s">
        <v>680</v>
      </c>
      <c r="G206" s="34" t="s">
        <v>669</v>
      </c>
      <c r="H206" s="36">
        <v>28.1</v>
      </c>
      <c r="I206" s="35">
        <v>23.1</v>
      </c>
      <c r="J206" s="37">
        <v>12.9</v>
      </c>
      <c r="K206" s="38">
        <v>1.4989262791755498</v>
      </c>
      <c r="L206" s="39">
        <v>5.1970523426565851</v>
      </c>
      <c r="M206" s="39">
        <v>3.7876137079225143</v>
      </c>
      <c r="N206" s="40">
        <v>8.3937408535216527</v>
      </c>
      <c r="O206" s="38">
        <v>1.6751133594356238</v>
      </c>
      <c r="P206" s="39">
        <v>5.7781231211145831</v>
      </c>
      <c r="Q206" s="39">
        <v>4.2302790651942388</v>
      </c>
      <c r="R206" s="41">
        <v>9.6666560660915746</v>
      </c>
      <c r="S206" s="42">
        <v>1.4989262791755498</v>
      </c>
      <c r="T206" s="39">
        <v>6.9201783678971474</v>
      </c>
      <c r="U206" s="39">
        <v>4.9099598752726807</v>
      </c>
      <c r="V206" s="41" t="s">
        <v>408</v>
      </c>
      <c r="W206" s="38">
        <v>1.6751133594356238</v>
      </c>
      <c r="X206" s="39">
        <v>7.4002713308108703</v>
      </c>
      <c r="Y206" s="39">
        <v>5.3610813571980387</v>
      </c>
      <c r="Z206" s="40" t="s">
        <v>408</v>
      </c>
      <c r="AA206" s="36" t="s">
        <v>89</v>
      </c>
      <c r="AB206" s="43">
        <v>112</v>
      </c>
      <c r="AC206" s="44" t="s">
        <v>90</v>
      </c>
      <c r="AD206" s="46" t="s">
        <v>696</v>
      </c>
      <c r="AE206" s="34" t="s">
        <v>683</v>
      </c>
    </row>
    <row r="207" spans="1:31" ht="51.6" x14ac:dyDescent="0.25">
      <c r="A207" s="51" t="s">
        <v>840</v>
      </c>
      <c r="B207" s="34" t="s">
        <v>841</v>
      </c>
      <c r="C207" s="35" t="s">
        <v>843</v>
      </c>
      <c r="D207" s="35" t="s">
        <v>610</v>
      </c>
      <c r="E207" s="35" t="s">
        <v>85</v>
      </c>
      <c r="F207" s="34" t="s">
        <v>680</v>
      </c>
      <c r="G207" s="34" t="s">
        <v>844</v>
      </c>
      <c r="H207" s="36">
        <v>28.1</v>
      </c>
      <c r="I207" s="35">
        <v>23.1</v>
      </c>
      <c r="J207" s="37">
        <v>12.9</v>
      </c>
      <c r="K207" s="38">
        <v>1.4989262791755498</v>
      </c>
      <c r="L207" s="39">
        <v>5.1970523426565851</v>
      </c>
      <c r="M207" s="39">
        <v>3.7876137079225143</v>
      </c>
      <c r="N207" s="40">
        <v>8.3937408535216527</v>
      </c>
      <c r="O207" s="38">
        <v>1.6751133594356238</v>
      </c>
      <c r="P207" s="39">
        <v>5.7781231211145831</v>
      </c>
      <c r="Q207" s="39">
        <v>4.2302790651942388</v>
      </c>
      <c r="R207" s="41">
        <v>9.6666560660915746</v>
      </c>
      <c r="S207" s="42">
        <v>1.4989262791755498</v>
      </c>
      <c r="T207" s="39">
        <v>6.9201783678971474</v>
      </c>
      <c r="U207" s="39">
        <v>4.9099598752726807</v>
      </c>
      <c r="V207" s="41" t="s">
        <v>408</v>
      </c>
      <c r="W207" s="38">
        <v>1.6751133594356238</v>
      </c>
      <c r="X207" s="39">
        <v>7.4002713308108703</v>
      </c>
      <c r="Y207" s="39">
        <v>5.3610813571980387</v>
      </c>
      <c r="Z207" s="40" t="s">
        <v>408</v>
      </c>
      <c r="AA207" s="36" t="s">
        <v>89</v>
      </c>
      <c r="AB207" s="43">
        <v>112</v>
      </c>
      <c r="AC207" s="44" t="s">
        <v>90</v>
      </c>
      <c r="AD207" s="46" t="s">
        <v>696</v>
      </c>
      <c r="AE207" s="34" t="s">
        <v>683</v>
      </c>
    </row>
    <row r="208" spans="1:31" ht="51.6" x14ac:dyDescent="0.25">
      <c r="A208" s="51" t="s">
        <v>840</v>
      </c>
      <c r="B208" s="34" t="s">
        <v>841</v>
      </c>
      <c r="C208" s="35" t="s">
        <v>845</v>
      </c>
      <c r="D208" s="35" t="s">
        <v>610</v>
      </c>
      <c r="E208" s="35" t="s">
        <v>85</v>
      </c>
      <c r="F208" s="34" t="s">
        <v>680</v>
      </c>
      <c r="G208" s="34" t="s">
        <v>846</v>
      </c>
      <c r="H208" s="36">
        <v>28.1</v>
      </c>
      <c r="I208" s="35">
        <v>23.1</v>
      </c>
      <c r="J208" s="37">
        <v>12.9</v>
      </c>
      <c r="K208" s="38">
        <v>1.4989262791755498</v>
      </c>
      <c r="L208" s="39">
        <v>5.1970523426565851</v>
      </c>
      <c r="M208" s="39">
        <v>3.7876137079225143</v>
      </c>
      <c r="N208" s="40">
        <v>8.3937408535216527</v>
      </c>
      <c r="O208" s="38">
        <v>1.6751133594356238</v>
      </c>
      <c r="P208" s="39">
        <v>5.7781231211145831</v>
      </c>
      <c r="Q208" s="39">
        <v>4.2302790651942388</v>
      </c>
      <c r="R208" s="41">
        <v>9.6666560660915746</v>
      </c>
      <c r="S208" s="42">
        <v>1.4989262791755498</v>
      </c>
      <c r="T208" s="39">
        <v>6.9201783678971474</v>
      </c>
      <c r="U208" s="39">
        <v>4.9099598752726807</v>
      </c>
      <c r="V208" s="41" t="s">
        <v>408</v>
      </c>
      <c r="W208" s="38">
        <v>1.6751133594356238</v>
      </c>
      <c r="X208" s="39">
        <v>7.4002713308108703</v>
      </c>
      <c r="Y208" s="39">
        <v>5.3610813571980387</v>
      </c>
      <c r="Z208" s="40" t="s">
        <v>408</v>
      </c>
      <c r="AA208" s="36" t="s">
        <v>89</v>
      </c>
      <c r="AB208" s="43">
        <v>112</v>
      </c>
      <c r="AC208" s="44" t="s">
        <v>90</v>
      </c>
      <c r="AD208" s="46" t="s">
        <v>696</v>
      </c>
      <c r="AE208" s="34" t="s">
        <v>683</v>
      </c>
    </row>
    <row r="209" spans="1:31" ht="51.6" x14ac:dyDescent="0.25">
      <c r="A209" s="51" t="s">
        <v>840</v>
      </c>
      <c r="B209" s="34" t="s">
        <v>841</v>
      </c>
      <c r="C209" s="35" t="s">
        <v>847</v>
      </c>
      <c r="D209" s="35" t="s">
        <v>610</v>
      </c>
      <c r="E209" s="35" t="s">
        <v>85</v>
      </c>
      <c r="F209" s="34" t="s">
        <v>680</v>
      </c>
      <c r="G209" s="34" t="s">
        <v>848</v>
      </c>
      <c r="H209" s="36">
        <v>28.1</v>
      </c>
      <c r="I209" s="35">
        <v>23.1</v>
      </c>
      <c r="J209" s="37">
        <v>12.9</v>
      </c>
      <c r="K209" s="38">
        <v>1.4989262791755498</v>
      </c>
      <c r="L209" s="39">
        <v>5.1970523426565851</v>
      </c>
      <c r="M209" s="39">
        <v>3.7876137079225143</v>
      </c>
      <c r="N209" s="40">
        <v>8.3937408535216527</v>
      </c>
      <c r="O209" s="38">
        <v>1.6751133594356238</v>
      </c>
      <c r="P209" s="39">
        <v>5.7781231211145831</v>
      </c>
      <c r="Q209" s="39">
        <v>4.2302790651942388</v>
      </c>
      <c r="R209" s="41">
        <v>9.6666560660915746</v>
      </c>
      <c r="S209" s="42">
        <v>1.4989262791755498</v>
      </c>
      <c r="T209" s="39">
        <v>6.9201783678971474</v>
      </c>
      <c r="U209" s="39">
        <v>4.9099598752726807</v>
      </c>
      <c r="V209" s="41" t="s">
        <v>408</v>
      </c>
      <c r="W209" s="38">
        <v>1.6751133594356238</v>
      </c>
      <c r="X209" s="39">
        <v>7.4002713308108703</v>
      </c>
      <c r="Y209" s="39">
        <v>5.3610813571980387</v>
      </c>
      <c r="Z209" s="40" t="s">
        <v>408</v>
      </c>
      <c r="AA209" s="36" t="s">
        <v>89</v>
      </c>
      <c r="AB209" s="43">
        <v>112</v>
      </c>
      <c r="AC209" s="44" t="s">
        <v>90</v>
      </c>
      <c r="AD209" s="46" t="s">
        <v>696</v>
      </c>
      <c r="AE209" s="34" t="s">
        <v>683</v>
      </c>
    </row>
    <row r="210" spans="1:31" ht="51.6" x14ac:dyDescent="0.25">
      <c r="A210" s="51" t="s">
        <v>1</v>
      </c>
      <c r="B210" s="34" t="s">
        <v>2</v>
      </c>
      <c r="C210" s="35" t="s">
        <v>849</v>
      </c>
      <c r="D210" s="35" t="s">
        <v>95</v>
      </c>
      <c r="E210" s="35" t="s">
        <v>85</v>
      </c>
      <c r="F210" s="34" t="s">
        <v>233</v>
      </c>
      <c r="G210" s="34" t="s">
        <v>423</v>
      </c>
      <c r="H210" s="36">
        <v>28.1</v>
      </c>
      <c r="I210" s="35">
        <v>23.1</v>
      </c>
      <c r="J210" s="37">
        <v>12.9</v>
      </c>
      <c r="K210" s="38">
        <v>0.9133301694076521</v>
      </c>
      <c r="L210" s="39">
        <v>1.9458869282106979</v>
      </c>
      <c r="M210" s="39">
        <v>1.6763733933294702</v>
      </c>
      <c r="N210" s="40">
        <v>1.6696038407924938</v>
      </c>
      <c r="O210" s="38">
        <v>1.3886306086126763</v>
      </c>
      <c r="P210" s="39">
        <v>2.7268857175736798</v>
      </c>
      <c r="Q210" s="39">
        <v>2.1957322603366154</v>
      </c>
      <c r="R210" s="41">
        <v>2.3126633156543792</v>
      </c>
      <c r="S210" s="42">
        <v>0.9133301694076521</v>
      </c>
      <c r="T210" s="39">
        <v>2.2244370257439803</v>
      </c>
      <c r="U210" s="39">
        <v>1.7487918122658896</v>
      </c>
      <c r="V210" s="41">
        <v>2.1476603032745176</v>
      </c>
      <c r="W210" s="38">
        <v>1.3886306086126763</v>
      </c>
      <c r="X210" s="39">
        <v>2.9711571946638706</v>
      </c>
      <c r="Y210" s="39">
        <v>2.2146878043306617</v>
      </c>
      <c r="Z210" s="40">
        <v>2.7652759418070101</v>
      </c>
      <c r="AA210" s="36" t="s">
        <v>89</v>
      </c>
      <c r="AB210" s="43">
        <v>25.7</v>
      </c>
      <c r="AC210" s="44" t="s">
        <v>90</v>
      </c>
      <c r="AD210" s="46" t="s">
        <v>235</v>
      </c>
      <c r="AE210" s="34" t="s">
        <v>88</v>
      </c>
    </row>
    <row r="211" spans="1:31" ht="51.6" x14ac:dyDescent="0.25">
      <c r="A211" s="51" t="s">
        <v>1</v>
      </c>
      <c r="B211" s="34" t="s">
        <v>2</v>
      </c>
      <c r="C211" s="35" t="s">
        <v>850</v>
      </c>
      <c r="D211" s="35" t="s">
        <v>95</v>
      </c>
      <c r="E211" s="35" t="s">
        <v>85</v>
      </c>
      <c r="F211" s="34" t="s">
        <v>233</v>
      </c>
      <c r="G211" s="34" t="s">
        <v>851</v>
      </c>
      <c r="H211" s="36">
        <v>28.1</v>
      </c>
      <c r="I211" s="35">
        <v>23.1</v>
      </c>
      <c r="J211" s="37">
        <v>12.9</v>
      </c>
      <c r="K211" s="38">
        <v>0.9133301694076521</v>
      </c>
      <c r="L211" s="39">
        <v>2.0836340024770479</v>
      </c>
      <c r="M211" s="39">
        <v>1.7820831344818355</v>
      </c>
      <c r="N211" s="40">
        <v>1.9698744987945542</v>
      </c>
      <c r="O211" s="38">
        <v>1.3886306086126763</v>
      </c>
      <c r="P211" s="39">
        <v>2.8978732618671654</v>
      </c>
      <c r="Q211" s="39">
        <v>2.273545957323023</v>
      </c>
      <c r="R211" s="41">
        <v>2.6168967937292962</v>
      </c>
      <c r="S211" s="42">
        <v>0.9133301694076521</v>
      </c>
      <c r="T211" s="39">
        <v>2.428695663408186</v>
      </c>
      <c r="U211" s="39">
        <v>1.775532733811972</v>
      </c>
      <c r="V211" s="41">
        <v>2.5282238898297233</v>
      </c>
      <c r="W211" s="38">
        <v>1.3886306086126763</v>
      </c>
      <c r="X211" s="39">
        <v>3.1812594483692225</v>
      </c>
      <c r="Y211" s="39">
        <v>2.2151228644681318</v>
      </c>
      <c r="Z211" s="40">
        <v>3.1184326997060516</v>
      </c>
      <c r="AA211" s="36" t="s">
        <v>89</v>
      </c>
      <c r="AB211" s="43">
        <v>25.7</v>
      </c>
      <c r="AC211" s="44" t="s">
        <v>90</v>
      </c>
      <c r="AD211" s="46" t="s">
        <v>852</v>
      </c>
      <c r="AE211" s="34" t="s">
        <v>88</v>
      </c>
    </row>
    <row r="212" spans="1:31" ht="51.6" x14ac:dyDescent="0.25">
      <c r="A212" s="51" t="s">
        <v>1</v>
      </c>
      <c r="B212" s="34" t="s">
        <v>2</v>
      </c>
      <c r="C212" s="35" t="s">
        <v>853</v>
      </c>
      <c r="D212" s="35" t="s">
        <v>95</v>
      </c>
      <c r="E212" s="35" t="s">
        <v>85</v>
      </c>
      <c r="F212" s="34" t="s">
        <v>233</v>
      </c>
      <c r="G212" s="34" t="s">
        <v>854</v>
      </c>
      <c r="H212" s="36">
        <v>28.1</v>
      </c>
      <c r="I212" s="35">
        <v>23.1</v>
      </c>
      <c r="J212" s="37">
        <v>12.9</v>
      </c>
      <c r="K212" s="38">
        <v>0.9133301694076521</v>
      </c>
      <c r="L212" s="39">
        <v>2.1239003166160808</v>
      </c>
      <c r="M212" s="39">
        <v>1.8633420181361071</v>
      </c>
      <c r="N212" s="40">
        <v>2.0185675928798616</v>
      </c>
      <c r="O212" s="38">
        <v>1.3886306086126763</v>
      </c>
      <c r="P212" s="39">
        <v>2.9001828893063095</v>
      </c>
      <c r="Q212" s="39">
        <v>2.360735059595735</v>
      </c>
      <c r="R212" s="41">
        <v>2.5787628736631469</v>
      </c>
      <c r="S212" s="42">
        <v>0.9133301694076521</v>
      </c>
      <c r="T212" s="39">
        <v>2.4644788023508388</v>
      </c>
      <c r="U212" s="39">
        <v>1.8821085551427632</v>
      </c>
      <c r="V212" s="41">
        <v>2.5686911829706469</v>
      </c>
      <c r="W212" s="38">
        <v>1.3886306086126763</v>
      </c>
      <c r="X212" s="39">
        <v>3.2028448701201713</v>
      </c>
      <c r="Y212" s="39">
        <v>2.3481995685236865</v>
      </c>
      <c r="Z212" s="40">
        <v>3.1135664401080754</v>
      </c>
      <c r="AA212" s="36" t="s">
        <v>89</v>
      </c>
      <c r="AB212" s="43">
        <v>25.7</v>
      </c>
      <c r="AC212" s="44" t="s">
        <v>90</v>
      </c>
      <c r="AD212" s="46" t="s">
        <v>855</v>
      </c>
      <c r="AE212" s="34" t="s">
        <v>88</v>
      </c>
    </row>
    <row r="213" spans="1:31" ht="41.4" x14ac:dyDescent="0.25">
      <c r="A213" s="51" t="s">
        <v>856</v>
      </c>
      <c r="B213" s="34" t="s">
        <v>857</v>
      </c>
      <c r="C213" s="34" t="s">
        <v>858</v>
      </c>
      <c r="D213" s="34" t="s">
        <v>95</v>
      </c>
      <c r="E213" s="34" t="s">
        <v>85</v>
      </c>
      <c r="F213" s="34" t="s">
        <v>233</v>
      </c>
      <c r="G213" s="34" t="s">
        <v>859</v>
      </c>
      <c r="H213" s="36">
        <v>28.1</v>
      </c>
      <c r="I213" s="35">
        <v>23.1</v>
      </c>
      <c r="J213" s="37">
        <v>12.9</v>
      </c>
      <c r="K213" s="38">
        <v>0.88333016940765208</v>
      </c>
      <c r="L213" s="39">
        <v>2.2385242422104445</v>
      </c>
      <c r="M213" s="39">
        <v>2.2682152159666553</v>
      </c>
      <c r="N213" s="40">
        <v>3.2090796288488783</v>
      </c>
      <c r="O213" s="38">
        <v>1.3586306086126765</v>
      </c>
      <c r="P213" s="39">
        <v>2.7912783708720306</v>
      </c>
      <c r="Q213" s="39">
        <v>2.8678441131291743</v>
      </c>
      <c r="R213" s="41">
        <v>3.8497433838888391</v>
      </c>
      <c r="S213" s="42">
        <v>0.88333016940765208</v>
      </c>
      <c r="T213" s="39">
        <v>2.4911989564745549</v>
      </c>
      <c r="U213" s="39">
        <v>2.6620951512663669</v>
      </c>
      <c r="V213" s="41">
        <v>3.6147035055225736</v>
      </c>
      <c r="W213" s="38">
        <v>1.3586306086126765</v>
      </c>
      <c r="X213" s="39">
        <v>3.0484622334366591</v>
      </c>
      <c r="Y213" s="39">
        <v>3.2569047764482697</v>
      </c>
      <c r="Z213" s="40">
        <v>4.4378086735861446</v>
      </c>
      <c r="AA213" s="36" t="s">
        <v>89</v>
      </c>
      <c r="AB213" s="45">
        <v>25.7</v>
      </c>
      <c r="AC213" s="44" t="s">
        <v>90</v>
      </c>
      <c r="AD213" s="46" t="s">
        <v>860</v>
      </c>
      <c r="AE213" s="34"/>
    </row>
    <row r="214" spans="1:31" ht="51.6" x14ac:dyDescent="0.25">
      <c r="A214" s="51" t="s">
        <v>861</v>
      </c>
      <c r="B214" s="34" t="s">
        <v>862</v>
      </c>
      <c r="C214" s="35" t="s">
        <v>863</v>
      </c>
      <c r="D214" s="35" t="s">
        <v>95</v>
      </c>
      <c r="E214" s="35" t="s">
        <v>85</v>
      </c>
      <c r="F214" s="34" t="s">
        <v>233</v>
      </c>
      <c r="G214" s="34" t="s">
        <v>864</v>
      </c>
      <c r="H214" s="36">
        <v>28.1</v>
      </c>
      <c r="I214" s="35">
        <v>23.1</v>
      </c>
      <c r="J214" s="37">
        <v>12.9</v>
      </c>
      <c r="K214" s="38">
        <v>1.3886306086126763</v>
      </c>
      <c r="L214" s="39">
        <v>2.8636535451522049</v>
      </c>
      <c r="M214" s="39">
        <v>2.6373296253772054</v>
      </c>
      <c r="N214" s="40">
        <v>2.7671537117058151</v>
      </c>
      <c r="O214" s="38">
        <v>1.3886306086126763</v>
      </c>
      <c r="P214" s="39">
        <v>3.3112043129628743</v>
      </c>
      <c r="Q214" s="39">
        <v>2.6939434318729512</v>
      </c>
      <c r="R214" s="41">
        <v>3.2244190731006488</v>
      </c>
      <c r="S214" s="42">
        <v>1.3886306086126763</v>
      </c>
      <c r="T214" s="39">
        <v>3.2175048535638293</v>
      </c>
      <c r="U214" s="39">
        <v>2.6958461480772669</v>
      </c>
      <c r="V214" s="41">
        <v>3.3394197343444234</v>
      </c>
      <c r="W214" s="38">
        <v>1.3886306086126763</v>
      </c>
      <c r="X214" s="39">
        <v>3.6183191720825869</v>
      </c>
      <c r="Y214" s="39">
        <v>2.6407677400150584</v>
      </c>
      <c r="Z214" s="40">
        <v>3.7267506308851917</v>
      </c>
      <c r="AA214" s="36" t="s">
        <v>89</v>
      </c>
      <c r="AB214" s="43">
        <v>25.7</v>
      </c>
      <c r="AC214" s="44" t="s">
        <v>90</v>
      </c>
      <c r="AD214" s="46" t="s">
        <v>475</v>
      </c>
      <c r="AE214" s="34" t="s">
        <v>88</v>
      </c>
    </row>
    <row r="215" spans="1:31" ht="51.6" x14ac:dyDescent="0.25">
      <c r="A215" s="51" t="s">
        <v>865</v>
      </c>
      <c r="B215" s="34" t="s">
        <v>866</v>
      </c>
      <c r="C215" s="47" t="s">
        <v>867</v>
      </c>
      <c r="D215" s="35" t="s">
        <v>518</v>
      </c>
      <c r="E215" s="35" t="s">
        <v>85</v>
      </c>
      <c r="F215" s="34" t="s">
        <v>287</v>
      </c>
      <c r="G215" s="34" t="s">
        <v>868</v>
      </c>
      <c r="H215" s="36">
        <v>28.1</v>
      </c>
      <c r="I215" s="35">
        <v>23.1</v>
      </c>
      <c r="J215" s="37">
        <v>12.9</v>
      </c>
      <c r="K215" s="38">
        <v>0.86002156088919501</v>
      </c>
      <c r="L215" s="39">
        <v>4.1960821412263103</v>
      </c>
      <c r="M215" s="39">
        <v>5.0486758014283204</v>
      </c>
      <c r="N215" s="40">
        <v>12.3745201888559</v>
      </c>
      <c r="O215" s="38">
        <v>1.2748922743056299</v>
      </c>
      <c r="P215" s="39">
        <v>4.7806938033075497</v>
      </c>
      <c r="Q215" s="39">
        <v>5.8408039709402804</v>
      </c>
      <c r="R215" s="41">
        <v>14.847240966776299</v>
      </c>
      <c r="S215" s="42">
        <v>0.86002156088919501</v>
      </c>
      <c r="T215" s="39">
        <v>5.1537466262016602</v>
      </c>
      <c r="U215" s="39">
        <v>6.7401677985475104</v>
      </c>
      <c r="V215" s="41">
        <v>16.099059098510601</v>
      </c>
      <c r="W215" s="38">
        <v>1.2748922743056299</v>
      </c>
      <c r="X215" s="39">
        <v>5.79778640324718</v>
      </c>
      <c r="Y215" s="39">
        <v>7.4762108299887098</v>
      </c>
      <c r="Z215" s="40">
        <v>16.654742449714501</v>
      </c>
      <c r="AA215" s="36" t="s">
        <v>89</v>
      </c>
      <c r="AB215" s="45">
        <v>52</v>
      </c>
      <c r="AC215" s="44" t="s">
        <v>90</v>
      </c>
      <c r="AD215" s="46" t="s">
        <v>869</v>
      </c>
      <c r="AE215" s="34"/>
    </row>
    <row r="216" spans="1:31" ht="51.6" x14ac:dyDescent="0.25">
      <c r="A216" s="51" t="s">
        <v>870</v>
      </c>
      <c r="B216" s="34" t="s">
        <v>871</v>
      </c>
      <c r="C216" s="47" t="s">
        <v>872</v>
      </c>
      <c r="D216" s="35" t="s">
        <v>518</v>
      </c>
      <c r="E216" s="35" t="s">
        <v>85</v>
      </c>
      <c r="F216" s="34" t="s">
        <v>287</v>
      </c>
      <c r="G216" s="34" t="s">
        <v>868</v>
      </c>
      <c r="H216" s="36">
        <v>28.1</v>
      </c>
      <c r="I216" s="35">
        <v>23.1</v>
      </c>
      <c r="J216" s="37">
        <v>12.9</v>
      </c>
      <c r="K216" s="38">
        <v>0.86002156088919501</v>
      </c>
      <c r="L216" s="39">
        <v>4.2169283780430202</v>
      </c>
      <c r="M216" s="39">
        <v>5.0938940867206197</v>
      </c>
      <c r="N216" s="40">
        <v>12.654488871068899</v>
      </c>
      <c r="O216" s="38">
        <v>1.2748922743056299</v>
      </c>
      <c r="P216" s="39">
        <v>4.80008938050383</v>
      </c>
      <c r="Q216" s="39">
        <v>5.8853260020812801</v>
      </c>
      <c r="R216" s="41">
        <v>15.0869026839091</v>
      </c>
      <c r="S216" s="42">
        <v>0.86002156088919501</v>
      </c>
      <c r="T216" s="39">
        <v>5.1811421113541103</v>
      </c>
      <c r="U216" s="39">
        <v>6.7788590090445702</v>
      </c>
      <c r="V216" s="41">
        <v>16.1207889633999</v>
      </c>
      <c r="W216" s="38">
        <v>1.2748922743056299</v>
      </c>
      <c r="X216" s="39">
        <v>5.8249243176830001</v>
      </c>
      <c r="Y216" s="39">
        <v>7.5138658647694099</v>
      </c>
      <c r="Z216" s="40">
        <v>16.817961829393798</v>
      </c>
      <c r="AA216" s="36" t="s">
        <v>89</v>
      </c>
      <c r="AB216" s="45">
        <v>52</v>
      </c>
      <c r="AC216" s="44" t="s">
        <v>90</v>
      </c>
      <c r="AD216" s="46" t="s">
        <v>873</v>
      </c>
      <c r="AE216" s="34"/>
    </row>
    <row r="217" spans="1:31" ht="51.6" x14ac:dyDescent="0.25">
      <c r="A217" s="51" t="s">
        <v>43</v>
      </c>
      <c r="B217" s="34" t="s">
        <v>44</v>
      </c>
      <c r="C217" s="35" t="s">
        <v>874</v>
      </c>
      <c r="D217" s="35" t="s">
        <v>518</v>
      </c>
      <c r="E217" s="35" t="s">
        <v>85</v>
      </c>
      <c r="F217" s="34" t="s">
        <v>560</v>
      </c>
      <c r="G217" s="34" t="s">
        <v>875</v>
      </c>
      <c r="H217" s="36">
        <v>28.1</v>
      </c>
      <c r="I217" s="35">
        <v>23.1</v>
      </c>
      <c r="J217" s="37">
        <v>12.9</v>
      </c>
      <c r="K217" s="38">
        <v>0.81002156088919486</v>
      </c>
      <c r="L217" s="39">
        <v>2.8990474485774911</v>
      </c>
      <c r="M217" s="39">
        <v>1.6326650175210415</v>
      </c>
      <c r="N217" s="40">
        <v>2.8633051506858163</v>
      </c>
      <c r="O217" s="38">
        <v>1.0470905399842982</v>
      </c>
      <c r="P217" s="39">
        <v>3.3565133820965394</v>
      </c>
      <c r="Q217" s="39">
        <v>1.9656178019231714</v>
      </c>
      <c r="R217" s="41">
        <v>3.4084160380028927</v>
      </c>
      <c r="S217" s="42">
        <v>0.81002156088919486</v>
      </c>
      <c r="T217" s="39">
        <v>3.4590915809324647</v>
      </c>
      <c r="U217" s="39">
        <v>2.1047164995405492</v>
      </c>
      <c r="V217" s="41">
        <v>3.9618305924330381</v>
      </c>
      <c r="W217" s="38">
        <v>1.0470905399842982</v>
      </c>
      <c r="X217" s="39">
        <v>4.0024345355776862</v>
      </c>
      <c r="Y217" s="39">
        <v>2.5096669397420168</v>
      </c>
      <c r="Z217" s="40">
        <v>4.5983965673014788</v>
      </c>
      <c r="AA217" s="36" t="s">
        <v>89</v>
      </c>
      <c r="AB217" s="43">
        <v>52</v>
      </c>
      <c r="AC217" s="44" t="s">
        <v>90</v>
      </c>
      <c r="AD217" s="46" t="s">
        <v>562</v>
      </c>
      <c r="AE217" s="34" t="s">
        <v>88</v>
      </c>
    </row>
    <row r="218" spans="1:31" ht="51.6" x14ac:dyDescent="0.25">
      <c r="A218" s="51" t="s">
        <v>43</v>
      </c>
      <c r="B218" s="34" t="s">
        <v>44</v>
      </c>
      <c r="C218" s="35" t="s">
        <v>876</v>
      </c>
      <c r="D218" s="35" t="s">
        <v>518</v>
      </c>
      <c r="E218" s="35" t="s">
        <v>85</v>
      </c>
      <c r="F218" s="34" t="s">
        <v>560</v>
      </c>
      <c r="G218" s="34" t="s">
        <v>877</v>
      </c>
      <c r="H218" s="36">
        <v>28.1</v>
      </c>
      <c r="I218" s="35">
        <v>23.1</v>
      </c>
      <c r="J218" s="37">
        <v>12.9</v>
      </c>
      <c r="K218" s="38">
        <v>0.81002156088919486</v>
      </c>
      <c r="L218" s="39">
        <v>3.0683211673284316</v>
      </c>
      <c r="M218" s="39">
        <v>1.9038061629739156</v>
      </c>
      <c r="N218" s="40">
        <v>3.0326229409237748</v>
      </c>
      <c r="O218" s="38">
        <v>1.0470905399842982</v>
      </c>
      <c r="P218" s="39">
        <v>3.572925050999908</v>
      </c>
      <c r="Q218" s="39">
        <v>2.1906155407400973</v>
      </c>
      <c r="R218" s="41">
        <v>3.6287903781904185</v>
      </c>
      <c r="S218" s="42">
        <v>0.81002156088919486</v>
      </c>
      <c r="T218" s="39">
        <v>3.6102595023655684</v>
      </c>
      <c r="U218" s="39">
        <v>2.14163882741139</v>
      </c>
      <c r="V218" s="41">
        <v>4.0291116728802026</v>
      </c>
      <c r="W218" s="38">
        <v>1.0470905399842982</v>
      </c>
      <c r="X218" s="39">
        <v>4.0622768716913447</v>
      </c>
      <c r="Y218" s="39">
        <v>2.5887694527291676</v>
      </c>
      <c r="Z218" s="40">
        <v>4.697440642167372</v>
      </c>
      <c r="AA218" s="36" t="s">
        <v>89</v>
      </c>
      <c r="AB218" s="43">
        <v>52</v>
      </c>
      <c r="AC218" s="44" t="s">
        <v>90</v>
      </c>
      <c r="AD218" s="46" t="s">
        <v>648</v>
      </c>
      <c r="AE218" s="34" t="s">
        <v>88</v>
      </c>
    </row>
    <row r="219" spans="1:31" ht="31.2" x14ac:dyDescent="0.25">
      <c r="A219" s="51" t="s">
        <v>878</v>
      </c>
      <c r="B219" s="34" t="s">
        <v>879</v>
      </c>
      <c r="C219" s="53" t="s">
        <v>880</v>
      </c>
      <c r="D219" s="50" t="s">
        <v>269</v>
      </c>
      <c r="E219" s="35"/>
      <c r="F219" s="34"/>
      <c r="G219" s="34"/>
      <c r="H219" s="36">
        <v>28.1</v>
      </c>
      <c r="I219" s="35">
        <v>23.1</v>
      </c>
      <c r="J219" s="37">
        <v>12.9</v>
      </c>
      <c r="K219" s="38"/>
      <c r="L219" s="39"/>
      <c r="M219" s="39"/>
      <c r="N219" s="40"/>
      <c r="O219" s="38"/>
      <c r="P219" s="39"/>
      <c r="Q219" s="39"/>
      <c r="R219" s="41"/>
      <c r="S219" s="42"/>
      <c r="T219" s="39"/>
      <c r="U219" s="39"/>
      <c r="V219" s="41"/>
      <c r="W219" s="38"/>
      <c r="X219" s="39"/>
      <c r="Y219" s="39"/>
      <c r="Z219" s="40"/>
      <c r="AA219" s="36"/>
      <c r="AB219" s="45"/>
      <c r="AC219" s="44" t="s">
        <v>90</v>
      </c>
      <c r="AD219" s="46" t="s">
        <v>176</v>
      </c>
      <c r="AE219" s="34" t="s">
        <v>387</v>
      </c>
    </row>
    <row r="220" spans="1:31" ht="51.6" x14ac:dyDescent="0.25">
      <c r="A220" s="51" t="s">
        <v>881</v>
      </c>
      <c r="B220" s="34" t="s">
        <v>882</v>
      </c>
      <c r="C220" s="47" t="s">
        <v>883</v>
      </c>
      <c r="D220" s="35" t="s">
        <v>416</v>
      </c>
      <c r="E220" s="35" t="s">
        <v>85</v>
      </c>
      <c r="F220" s="34" t="s">
        <v>884</v>
      </c>
      <c r="G220" s="34" t="s">
        <v>885</v>
      </c>
      <c r="H220" s="36">
        <v>28.1</v>
      </c>
      <c r="I220" s="35">
        <v>23.1</v>
      </c>
      <c r="J220" s="37">
        <v>12.9</v>
      </c>
      <c r="K220" s="38">
        <v>0.86002156088919501</v>
      </c>
      <c r="L220" s="39">
        <v>4.1960821412263103</v>
      </c>
      <c r="M220" s="39">
        <v>5.0486758014283204</v>
      </c>
      <c r="N220" s="40">
        <v>12.3745201888559</v>
      </c>
      <c r="O220" s="38">
        <v>1.2748922743056299</v>
      </c>
      <c r="P220" s="39">
        <v>4.7806938033075497</v>
      </c>
      <c r="Q220" s="39">
        <v>5.8408039709402804</v>
      </c>
      <c r="R220" s="41">
        <v>14.847240966776299</v>
      </c>
      <c r="S220" s="42">
        <v>0.86002156088919501</v>
      </c>
      <c r="T220" s="39">
        <v>5.1537466262016602</v>
      </c>
      <c r="U220" s="39">
        <v>6.7401677985475104</v>
      </c>
      <c r="V220" s="41">
        <v>16.099059098510601</v>
      </c>
      <c r="W220" s="38">
        <v>1.2748922743056299</v>
      </c>
      <c r="X220" s="39">
        <v>5.79778640324718</v>
      </c>
      <c r="Y220" s="39">
        <v>7.4762108299887098</v>
      </c>
      <c r="Z220" s="40">
        <v>16.654742449714501</v>
      </c>
      <c r="AA220" s="36" t="s">
        <v>89</v>
      </c>
      <c r="AB220" s="45">
        <v>52</v>
      </c>
      <c r="AC220" s="44" t="s">
        <v>90</v>
      </c>
      <c r="AD220" s="46" t="s">
        <v>886</v>
      </c>
      <c r="AE220" s="34"/>
    </row>
    <row r="221" spans="1:31" ht="51.6" x14ac:dyDescent="0.25">
      <c r="A221" s="51" t="s">
        <v>45</v>
      </c>
      <c r="B221" s="34" t="s">
        <v>46</v>
      </c>
      <c r="C221" s="35" t="s">
        <v>887</v>
      </c>
      <c r="D221" s="35" t="s">
        <v>416</v>
      </c>
      <c r="E221" s="35" t="s">
        <v>85</v>
      </c>
      <c r="F221" s="34" t="s">
        <v>287</v>
      </c>
      <c r="G221" s="34" t="s">
        <v>888</v>
      </c>
      <c r="H221" s="36">
        <v>28.1</v>
      </c>
      <c r="I221" s="35">
        <v>23.1</v>
      </c>
      <c r="J221" s="37">
        <v>12.9</v>
      </c>
      <c r="K221" s="38">
        <v>0.81002156088919486</v>
      </c>
      <c r="L221" s="39">
        <v>3.9540063337992746</v>
      </c>
      <c r="M221" s="39">
        <v>2.4958798149333821</v>
      </c>
      <c r="N221" s="40">
        <v>5.1328372659561294</v>
      </c>
      <c r="O221" s="38">
        <v>1.0470905399842982</v>
      </c>
      <c r="P221" s="39">
        <v>4.4707566867624662</v>
      </c>
      <c r="Q221" s="39">
        <v>2.9380707101395318</v>
      </c>
      <c r="R221" s="41">
        <v>5.8762842946679426</v>
      </c>
      <c r="S221" s="42">
        <v>0.81002156088919486</v>
      </c>
      <c r="T221" s="39">
        <v>5.0199498781110332</v>
      </c>
      <c r="U221" s="39">
        <v>3.2335099687700173</v>
      </c>
      <c r="V221" s="41">
        <v>6.9892627469238855</v>
      </c>
      <c r="W221" s="38">
        <v>1.0470905399842982</v>
      </c>
      <c r="X221" s="39">
        <v>5.5534321596446476</v>
      </c>
      <c r="Y221" s="39">
        <v>3.6194486234339225</v>
      </c>
      <c r="Z221" s="40">
        <v>7.6993797982170022</v>
      </c>
      <c r="AA221" s="36" t="s">
        <v>89</v>
      </c>
      <c r="AB221" s="43">
        <v>52</v>
      </c>
      <c r="AC221" s="44" t="s">
        <v>90</v>
      </c>
      <c r="AD221" s="46" t="s">
        <v>541</v>
      </c>
      <c r="AE221" s="34" t="s">
        <v>88</v>
      </c>
    </row>
    <row r="222" spans="1:31" ht="51.6" x14ac:dyDescent="0.25">
      <c r="A222" s="51" t="s">
        <v>45</v>
      </c>
      <c r="B222" s="34" t="s">
        <v>46</v>
      </c>
      <c r="C222" s="35" t="s">
        <v>889</v>
      </c>
      <c r="D222" s="35" t="s">
        <v>416</v>
      </c>
      <c r="E222" s="35" t="s">
        <v>85</v>
      </c>
      <c r="F222" s="34" t="s">
        <v>287</v>
      </c>
      <c r="G222" s="34" t="s">
        <v>890</v>
      </c>
      <c r="H222" s="36">
        <v>28.1</v>
      </c>
      <c r="I222" s="35">
        <v>23.1</v>
      </c>
      <c r="J222" s="37">
        <v>12.9</v>
      </c>
      <c r="K222" s="38">
        <v>0.81002156088919486</v>
      </c>
      <c r="L222" s="39">
        <v>4.1366701343470353</v>
      </c>
      <c r="M222" s="39">
        <v>2.5230044793660333</v>
      </c>
      <c r="N222" s="40">
        <v>5.1925687950468999</v>
      </c>
      <c r="O222" s="38">
        <v>1.0470905399842982</v>
      </c>
      <c r="P222" s="39">
        <v>4.6028920689862209</v>
      </c>
      <c r="Q222" s="39">
        <v>2.9707805881597702</v>
      </c>
      <c r="R222" s="41">
        <v>5.974123060756062</v>
      </c>
      <c r="S222" s="42">
        <v>0.81002156088919486</v>
      </c>
      <c r="T222" s="39">
        <v>5.0767172025492906</v>
      </c>
      <c r="U222" s="39">
        <v>3.3827945546002627</v>
      </c>
      <c r="V222" s="41">
        <v>7.1688529287252791</v>
      </c>
      <c r="W222" s="38">
        <v>1.0470905399842982</v>
      </c>
      <c r="X222" s="39">
        <v>5.6199846689258486</v>
      </c>
      <c r="Y222" s="39">
        <v>3.757555209785731</v>
      </c>
      <c r="Z222" s="40">
        <v>7.8870738843522039</v>
      </c>
      <c r="AA222" s="36" t="s">
        <v>89</v>
      </c>
      <c r="AB222" s="43">
        <v>52</v>
      </c>
      <c r="AC222" s="44" t="s">
        <v>90</v>
      </c>
      <c r="AD222" s="46" t="s">
        <v>723</v>
      </c>
      <c r="AE222" s="34" t="s">
        <v>88</v>
      </c>
    </row>
    <row r="223" spans="1:31" ht="51.6" x14ac:dyDescent="0.25">
      <c r="A223" s="51" t="s">
        <v>32</v>
      </c>
      <c r="B223" s="34" t="s">
        <v>891</v>
      </c>
      <c r="C223" s="35" t="s">
        <v>892</v>
      </c>
      <c r="D223" s="35" t="s">
        <v>190</v>
      </c>
      <c r="E223" s="35" t="s">
        <v>85</v>
      </c>
      <c r="F223" s="34" t="s">
        <v>191</v>
      </c>
      <c r="G223" s="34" t="s">
        <v>893</v>
      </c>
      <c r="H223" s="36">
        <v>28.1</v>
      </c>
      <c r="I223" s="35">
        <v>23.1</v>
      </c>
      <c r="J223" s="37">
        <v>12.9</v>
      </c>
      <c r="K223" s="38">
        <v>1.3609005845131168</v>
      </c>
      <c r="L223" s="39">
        <v>5.9923898633011303</v>
      </c>
      <c r="M223" s="39">
        <v>4.2956681289086207</v>
      </c>
      <c r="N223" s="40">
        <v>8.0777709726586764</v>
      </c>
      <c r="O223" s="38">
        <v>1.7780502480656422</v>
      </c>
      <c r="P223" s="39">
        <v>6.5610769862047409</v>
      </c>
      <c r="Q223" s="39">
        <v>4.669913000749804</v>
      </c>
      <c r="R223" s="41">
        <v>8.7112497109780662</v>
      </c>
      <c r="S223" s="42">
        <v>1.3609005845131168</v>
      </c>
      <c r="T223" s="39">
        <v>7.9499379508081569</v>
      </c>
      <c r="U223" s="39">
        <v>5.820063912979963</v>
      </c>
      <c r="V223" s="41">
        <v>11.017821348925676</v>
      </c>
      <c r="W223" s="38">
        <v>1.7780502480656422</v>
      </c>
      <c r="X223" s="39">
        <v>8.4748878751789256</v>
      </c>
      <c r="Y223" s="39">
        <v>6.3453699744227015</v>
      </c>
      <c r="Z223" s="40">
        <v>11.710664261299506</v>
      </c>
      <c r="AA223" s="36" t="s">
        <v>89</v>
      </c>
      <c r="AB223" s="43">
        <v>155</v>
      </c>
      <c r="AC223" s="44" t="s">
        <v>90</v>
      </c>
      <c r="AD223" s="46" t="s">
        <v>192</v>
      </c>
      <c r="AE223" s="34" t="s">
        <v>88</v>
      </c>
    </row>
    <row r="224" spans="1:31" ht="51.6" x14ac:dyDescent="0.25">
      <c r="A224" s="51" t="s">
        <v>32</v>
      </c>
      <c r="B224" s="34" t="s">
        <v>891</v>
      </c>
      <c r="C224" s="35" t="s">
        <v>894</v>
      </c>
      <c r="D224" s="35" t="s">
        <v>190</v>
      </c>
      <c r="E224" s="35" t="s">
        <v>85</v>
      </c>
      <c r="F224" s="34" t="s">
        <v>191</v>
      </c>
      <c r="G224" s="34" t="s">
        <v>895</v>
      </c>
      <c r="H224" s="36">
        <v>28.1</v>
      </c>
      <c r="I224" s="35">
        <v>23.1</v>
      </c>
      <c r="J224" s="37">
        <v>12.9</v>
      </c>
      <c r="K224" s="38">
        <v>1.3609005845131168</v>
      </c>
      <c r="L224" s="39">
        <v>5.9923898633011303</v>
      </c>
      <c r="M224" s="39">
        <v>4.2956681289086207</v>
      </c>
      <c r="N224" s="40">
        <v>8.0777709726586764</v>
      </c>
      <c r="O224" s="38">
        <v>1.7780502480656422</v>
      </c>
      <c r="P224" s="39">
        <v>6.5610769862047409</v>
      </c>
      <c r="Q224" s="39">
        <v>4.669913000749804</v>
      </c>
      <c r="R224" s="41">
        <v>8.7112497109780662</v>
      </c>
      <c r="S224" s="42">
        <v>1.3609005845131168</v>
      </c>
      <c r="T224" s="39">
        <v>7.9499379508081569</v>
      </c>
      <c r="U224" s="39">
        <v>5.820063912979963</v>
      </c>
      <c r="V224" s="41">
        <v>11.017821348925676</v>
      </c>
      <c r="W224" s="38">
        <v>1.7780502480656422</v>
      </c>
      <c r="X224" s="39">
        <v>8.4748878751789256</v>
      </c>
      <c r="Y224" s="39">
        <v>6.3453699744227015</v>
      </c>
      <c r="Z224" s="40">
        <v>11.710664261299506</v>
      </c>
      <c r="AA224" s="36" t="s">
        <v>89</v>
      </c>
      <c r="AB224" s="43">
        <v>155</v>
      </c>
      <c r="AC224" s="44" t="s">
        <v>90</v>
      </c>
      <c r="AD224" s="46" t="s">
        <v>192</v>
      </c>
      <c r="AE224" s="34" t="s">
        <v>88</v>
      </c>
    </row>
    <row r="225" spans="1:31" ht="51.6" x14ac:dyDescent="0.25">
      <c r="A225" s="51" t="s">
        <v>32</v>
      </c>
      <c r="B225" s="34" t="s">
        <v>891</v>
      </c>
      <c r="C225" s="35" t="s">
        <v>896</v>
      </c>
      <c r="D225" s="35" t="s">
        <v>190</v>
      </c>
      <c r="E225" s="35" t="s">
        <v>85</v>
      </c>
      <c r="F225" s="34" t="s">
        <v>191</v>
      </c>
      <c r="G225" s="34" t="s">
        <v>897</v>
      </c>
      <c r="H225" s="36">
        <v>28.1</v>
      </c>
      <c r="I225" s="35">
        <v>23.1</v>
      </c>
      <c r="J225" s="37">
        <v>12.9</v>
      </c>
      <c r="K225" s="38">
        <v>1.3609005845131168</v>
      </c>
      <c r="L225" s="39">
        <v>5.9923898633011303</v>
      </c>
      <c r="M225" s="39">
        <v>4.2956681289086207</v>
      </c>
      <c r="N225" s="40">
        <v>8.0777709726586764</v>
      </c>
      <c r="O225" s="38">
        <v>1.7780502480656422</v>
      </c>
      <c r="P225" s="39">
        <v>6.5610769862047409</v>
      </c>
      <c r="Q225" s="39">
        <v>4.669913000749804</v>
      </c>
      <c r="R225" s="41">
        <v>8.7112497109780662</v>
      </c>
      <c r="S225" s="42">
        <v>1.3609005845131168</v>
      </c>
      <c r="T225" s="39">
        <v>7.9499379508081569</v>
      </c>
      <c r="U225" s="39">
        <v>5.820063912979963</v>
      </c>
      <c r="V225" s="41">
        <v>11.017821348925676</v>
      </c>
      <c r="W225" s="38">
        <v>1.7780502480656422</v>
      </c>
      <c r="X225" s="39">
        <v>8.4748878751789256</v>
      </c>
      <c r="Y225" s="39">
        <v>6.3453699744227015</v>
      </c>
      <c r="Z225" s="40">
        <v>11.710664261299506</v>
      </c>
      <c r="AA225" s="36" t="s">
        <v>89</v>
      </c>
      <c r="AB225" s="43">
        <v>155</v>
      </c>
      <c r="AC225" s="44" t="s">
        <v>90</v>
      </c>
      <c r="AD225" s="46" t="s">
        <v>192</v>
      </c>
      <c r="AE225" s="34" t="s">
        <v>88</v>
      </c>
    </row>
    <row r="226" spans="1:31" ht="41.4" x14ac:dyDescent="0.25">
      <c r="A226" s="51" t="s">
        <v>898</v>
      </c>
      <c r="B226" s="34" t="s">
        <v>899</v>
      </c>
      <c r="C226" s="35" t="s">
        <v>900</v>
      </c>
      <c r="D226" s="35" t="s">
        <v>901</v>
      </c>
      <c r="E226" s="35" t="s">
        <v>103</v>
      </c>
      <c r="F226" s="34" t="s">
        <v>902</v>
      </c>
      <c r="G226" s="34" t="s">
        <v>903</v>
      </c>
      <c r="H226" s="36">
        <v>28.1</v>
      </c>
      <c r="I226" s="35">
        <v>23.1</v>
      </c>
      <c r="J226" s="37">
        <v>12.9</v>
      </c>
      <c r="K226" s="38">
        <v>1.0456387106556499</v>
      </c>
      <c r="L226" s="39">
        <v>21.080110544229452</v>
      </c>
      <c r="M226" s="39">
        <v>11.574378399134508</v>
      </c>
      <c r="N226" s="40">
        <v>10.721579294148672</v>
      </c>
      <c r="O226" s="38" t="s">
        <v>88</v>
      </c>
      <c r="P226" s="39" t="s">
        <v>88</v>
      </c>
      <c r="Q226" s="39" t="s">
        <v>88</v>
      </c>
      <c r="R226" s="41" t="s">
        <v>88</v>
      </c>
      <c r="S226" s="42" t="s">
        <v>88</v>
      </c>
      <c r="T226" s="39" t="s">
        <v>88</v>
      </c>
      <c r="U226" s="39" t="s">
        <v>88</v>
      </c>
      <c r="V226" s="41" t="s">
        <v>88</v>
      </c>
      <c r="W226" s="38" t="s">
        <v>88</v>
      </c>
      <c r="X226" s="39" t="s">
        <v>88</v>
      </c>
      <c r="Y226" s="39" t="s">
        <v>88</v>
      </c>
      <c r="Z226" s="40" t="s">
        <v>88</v>
      </c>
      <c r="AA226" s="36" t="s">
        <v>89</v>
      </c>
      <c r="AB226" s="43">
        <v>133</v>
      </c>
      <c r="AC226" s="44" t="s">
        <v>90</v>
      </c>
      <c r="AD226" s="46" t="s">
        <v>904</v>
      </c>
      <c r="AE226" s="34" t="s">
        <v>300</v>
      </c>
    </row>
    <row r="227" spans="1:31" ht="31.2" x14ac:dyDescent="0.25">
      <c r="A227" s="51" t="s">
        <v>905</v>
      </c>
      <c r="B227" s="34" t="s">
        <v>906</v>
      </c>
      <c r="C227" s="47" t="s">
        <v>88</v>
      </c>
      <c r="D227" s="35" t="s">
        <v>907</v>
      </c>
      <c r="E227" s="35" t="s">
        <v>85</v>
      </c>
      <c r="F227" s="35"/>
      <c r="G227" s="34"/>
      <c r="H227" s="36">
        <v>28.1</v>
      </c>
      <c r="I227" s="35">
        <v>23.1</v>
      </c>
      <c r="J227" s="37">
        <v>12.9</v>
      </c>
      <c r="K227" s="38" t="s">
        <v>88</v>
      </c>
      <c r="L227" s="39" t="s">
        <v>88</v>
      </c>
      <c r="M227" s="39" t="s">
        <v>88</v>
      </c>
      <c r="N227" s="40" t="s">
        <v>88</v>
      </c>
      <c r="O227" s="38" t="s">
        <v>88</v>
      </c>
      <c r="P227" s="39" t="s">
        <v>88</v>
      </c>
      <c r="Q227" s="39" t="s">
        <v>88</v>
      </c>
      <c r="R227" s="41" t="s">
        <v>88</v>
      </c>
      <c r="S227" s="42" t="s">
        <v>88</v>
      </c>
      <c r="T227" s="39" t="s">
        <v>88</v>
      </c>
      <c r="U227" s="39" t="s">
        <v>88</v>
      </c>
      <c r="V227" s="41" t="s">
        <v>88</v>
      </c>
      <c r="W227" s="38" t="s">
        <v>88</v>
      </c>
      <c r="X227" s="39" t="s">
        <v>88</v>
      </c>
      <c r="Y227" s="39" t="s">
        <v>88</v>
      </c>
      <c r="Z227" s="40" t="s">
        <v>88</v>
      </c>
      <c r="AA227" s="36" t="s">
        <v>89</v>
      </c>
      <c r="AB227" s="45" t="s">
        <v>168</v>
      </c>
      <c r="AC227" s="44" t="s">
        <v>90</v>
      </c>
      <c r="AD227" s="46" t="s">
        <v>176</v>
      </c>
      <c r="AE227" s="34" t="s">
        <v>908</v>
      </c>
    </row>
    <row r="228" spans="1:31" ht="31.2" x14ac:dyDescent="0.25">
      <c r="A228" s="51" t="s">
        <v>909</v>
      </c>
      <c r="B228" s="34" t="s">
        <v>910</v>
      </c>
      <c r="C228" s="53" t="s">
        <v>911</v>
      </c>
      <c r="D228" s="50" t="s">
        <v>912</v>
      </c>
      <c r="E228" s="35"/>
      <c r="F228" s="34"/>
      <c r="G228" s="34"/>
      <c r="H228" s="36">
        <v>28.1</v>
      </c>
      <c r="I228" s="35">
        <v>23.1</v>
      </c>
      <c r="J228" s="37">
        <v>12.9</v>
      </c>
      <c r="K228" s="38"/>
      <c r="L228" s="39"/>
      <c r="M228" s="39"/>
      <c r="N228" s="40"/>
      <c r="O228" s="38"/>
      <c r="P228" s="39"/>
      <c r="Q228" s="39"/>
      <c r="R228" s="41"/>
      <c r="S228" s="42"/>
      <c r="T228" s="39"/>
      <c r="U228" s="39"/>
      <c r="V228" s="41"/>
      <c r="W228" s="38"/>
      <c r="X228" s="39"/>
      <c r="Y228" s="39"/>
      <c r="Z228" s="40"/>
      <c r="AA228" s="36"/>
      <c r="AB228" s="45"/>
      <c r="AC228" s="44" t="s">
        <v>90</v>
      </c>
      <c r="AD228" s="46" t="s">
        <v>176</v>
      </c>
      <c r="AE228" s="34" t="s">
        <v>387</v>
      </c>
    </row>
    <row r="229" spans="1:31" ht="61.8" x14ac:dyDescent="0.25">
      <c r="A229" s="51" t="s">
        <v>913</v>
      </c>
      <c r="B229" s="34" t="s">
        <v>914</v>
      </c>
      <c r="C229" s="49" t="s">
        <v>915</v>
      </c>
      <c r="D229" s="34" t="s">
        <v>102</v>
      </c>
      <c r="E229" s="34" t="s">
        <v>85</v>
      </c>
      <c r="F229" s="34" t="s">
        <v>916</v>
      </c>
      <c r="G229" s="34" t="s">
        <v>917</v>
      </c>
      <c r="H229" s="36">
        <v>28.1</v>
      </c>
      <c r="I229" s="35">
        <v>23.1</v>
      </c>
      <c r="J229" s="37">
        <v>5</v>
      </c>
      <c r="K229" s="38">
        <v>1.4989262791755498</v>
      </c>
      <c r="L229" s="39">
        <v>5.7734473301697617</v>
      </c>
      <c r="M229" s="39">
        <v>7.3963266442200037</v>
      </c>
      <c r="N229" s="40">
        <v>8.9467762432404481</v>
      </c>
      <c r="O229" s="38">
        <v>1.8072536696306791</v>
      </c>
      <c r="P229" s="39">
        <v>6.3002044476417316</v>
      </c>
      <c r="Q229" s="39">
        <v>8.0796362791090939</v>
      </c>
      <c r="R229" s="41">
        <v>10.535523091661691</v>
      </c>
      <c r="S229" s="42">
        <v>1.4989262791755498</v>
      </c>
      <c r="T229" s="39">
        <v>7.3850848245315239</v>
      </c>
      <c r="U229" s="39">
        <v>10.492144493035967</v>
      </c>
      <c r="V229" s="41">
        <v>14.985746923591201</v>
      </c>
      <c r="W229" s="38">
        <v>1.8072536696306791</v>
      </c>
      <c r="X229" s="39">
        <v>7.9438791609776676</v>
      </c>
      <c r="Y229" s="39">
        <v>11.278373177733634</v>
      </c>
      <c r="Z229" s="40">
        <v>16.7363727831973</v>
      </c>
      <c r="AA229" s="36" t="s">
        <v>89</v>
      </c>
      <c r="AB229" s="45" t="s">
        <v>168</v>
      </c>
      <c r="AC229" s="44" t="s">
        <v>90</v>
      </c>
      <c r="AD229" s="46" t="s">
        <v>918</v>
      </c>
      <c r="AE229" s="34" t="s">
        <v>919</v>
      </c>
    </row>
    <row r="230" spans="1:31" ht="51.6" x14ac:dyDescent="0.25">
      <c r="A230" s="51" t="s">
        <v>920</v>
      </c>
      <c r="B230" s="34" t="s">
        <v>921</v>
      </c>
      <c r="C230" s="35" t="s">
        <v>922</v>
      </c>
      <c r="D230" s="35" t="s">
        <v>518</v>
      </c>
      <c r="E230" s="35" t="s">
        <v>85</v>
      </c>
      <c r="F230" s="34" t="s">
        <v>923</v>
      </c>
      <c r="G230" s="34" t="s">
        <v>924</v>
      </c>
      <c r="H230" s="36">
        <v>28.1</v>
      </c>
      <c r="I230" s="35">
        <v>23.1</v>
      </c>
      <c r="J230" s="37">
        <v>12.9</v>
      </c>
      <c r="K230" s="38">
        <v>0.90002695111149345</v>
      </c>
      <c r="L230" s="39">
        <v>3.0437989766594549</v>
      </c>
      <c r="M230" s="39">
        <v>1.6784474134080276</v>
      </c>
      <c r="N230" s="40">
        <v>2.719958304986021</v>
      </c>
      <c r="O230" s="38" t="s">
        <v>88</v>
      </c>
      <c r="P230" s="39" t="s">
        <v>88</v>
      </c>
      <c r="Q230" s="39" t="s">
        <v>88</v>
      </c>
      <c r="R230" s="41" t="s">
        <v>88</v>
      </c>
      <c r="S230" s="42">
        <v>0.90002695111149345</v>
      </c>
      <c r="T230" s="39">
        <v>3.750622899594775</v>
      </c>
      <c r="U230" s="39">
        <v>2.1749982378991293</v>
      </c>
      <c r="V230" s="41">
        <v>3.8544349577077326</v>
      </c>
      <c r="W230" s="38" t="s">
        <v>88</v>
      </c>
      <c r="X230" s="39" t="s">
        <v>88</v>
      </c>
      <c r="Y230" s="39" t="s">
        <v>88</v>
      </c>
      <c r="Z230" s="40" t="s">
        <v>88</v>
      </c>
      <c r="AA230" s="36" t="s">
        <v>89</v>
      </c>
      <c r="AB230" s="43">
        <v>50</v>
      </c>
      <c r="AC230" s="44" t="s">
        <v>90</v>
      </c>
      <c r="AD230" s="46" t="s">
        <v>925</v>
      </c>
      <c r="AE230" s="34" t="s">
        <v>926</v>
      </c>
    </row>
    <row r="231" spans="1:31" ht="51.6" x14ac:dyDescent="0.25">
      <c r="A231" s="51" t="s">
        <v>920</v>
      </c>
      <c r="B231" s="34" t="s">
        <v>921</v>
      </c>
      <c r="C231" s="35" t="s">
        <v>927</v>
      </c>
      <c r="D231" s="35" t="s">
        <v>518</v>
      </c>
      <c r="E231" s="35" t="s">
        <v>85</v>
      </c>
      <c r="F231" s="34" t="s">
        <v>923</v>
      </c>
      <c r="G231" s="34" t="s">
        <v>928</v>
      </c>
      <c r="H231" s="36">
        <v>28.1</v>
      </c>
      <c r="I231" s="35">
        <v>23.1</v>
      </c>
      <c r="J231" s="37">
        <v>12.9</v>
      </c>
      <c r="K231" s="38">
        <v>0.90002695111149345</v>
      </c>
      <c r="L231" s="39">
        <v>3.0437989766594549</v>
      </c>
      <c r="M231" s="39">
        <v>1.6784474134080276</v>
      </c>
      <c r="N231" s="40">
        <v>2.719958304986021</v>
      </c>
      <c r="O231" s="38" t="s">
        <v>88</v>
      </c>
      <c r="P231" s="39" t="s">
        <v>88</v>
      </c>
      <c r="Q231" s="39" t="s">
        <v>88</v>
      </c>
      <c r="R231" s="41" t="s">
        <v>88</v>
      </c>
      <c r="S231" s="42">
        <v>0.90002695111149345</v>
      </c>
      <c r="T231" s="39">
        <v>3.750622899594775</v>
      </c>
      <c r="U231" s="39">
        <v>2.1749982378991293</v>
      </c>
      <c r="V231" s="41">
        <v>3.8544349577077326</v>
      </c>
      <c r="W231" s="38" t="s">
        <v>88</v>
      </c>
      <c r="X231" s="39" t="s">
        <v>88</v>
      </c>
      <c r="Y231" s="39" t="s">
        <v>88</v>
      </c>
      <c r="Z231" s="40" t="s">
        <v>88</v>
      </c>
      <c r="AA231" s="36" t="s">
        <v>89</v>
      </c>
      <c r="AB231" s="43">
        <v>50</v>
      </c>
      <c r="AC231" s="44" t="s">
        <v>90</v>
      </c>
      <c r="AD231" s="46" t="s">
        <v>925</v>
      </c>
      <c r="AE231" s="34" t="s">
        <v>926</v>
      </c>
    </row>
    <row r="232" spans="1:31" ht="51.6" x14ac:dyDescent="0.25">
      <c r="A232" s="51" t="s">
        <v>920</v>
      </c>
      <c r="B232" s="34" t="s">
        <v>921</v>
      </c>
      <c r="C232" s="35" t="s">
        <v>929</v>
      </c>
      <c r="D232" s="35" t="s">
        <v>518</v>
      </c>
      <c r="E232" s="35" t="s">
        <v>85</v>
      </c>
      <c r="F232" s="34" t="s">
        <v>923</v>
      </c>
      <c r="G232" s="34" t="s">
        <v>930</v>
      </c>
      <c r="H232" s="36">
        <v>28.1</v>
      </c>
      <c r="I232" s="35">
        <v>23.1</v>
      </c>
      <c r="J232" s="37">
        <v>12.9</v>
      </c>
      <c r="K232" s="38">
        <v>0.90002695111149345</v>
      </c>
      <c r="L232" s="39">
        <v>3.0437989766594549</v>
      </c>
      <c r="M232" s="39">
        <v>1.6784474134080276</v>
      </c>
      <c r="N232" s="40">
        <v>2.719958304986021</v>
      </c>
      <c r="O232" s="38" t="s">
        <v>88</v>
      </c>
      <c r="P232" s="39" t="s">
        <v>88</v>
      </c>
      <c r="Q232" s="39" t="s">
        <v>88</v>
      </c>
      <c r="R232" s="41" t="s">
        <v>88</v>
      </c>
      <c r="S232" s="42">
        <v>0.90002695111149345</v>
      </c>
      <c r="T232" s="39">
        <v>3.750622899594775</v>
      </c>
      <c r="U232" s="39">
        <v>2.1749982378991293</v>
      </c>
      <c r="V232" s="41">
        <v>3.8544349577077326</v>
      </c>
      <c r="W232" s="38" t="s">
        <v>88</v>
      </c>
      <c r="X232" s="39" t="s">
        <v>88</v>
      </c>
      <c r="Y232" s="39" t="s">
        <v>88</v>
      </c>
      <c r="Z232" s="40" t="s">
        <v>88</v>
      </c>
      <c r="AA232" s="36" t="s">
        <v>89</v>
      </c>
      <c r="AB232" s="38">
        <v>50</v>
      </c>
      <c r="AC232" s="44" t="s">
        <v>90</v>
      </c>
      <c r="AD232" s="46" t="s">
        <v>925</v>
      </c>
      <c r="AE232" s="34" t="s">
        <v>926</v>
      </c>
    </row>
    <row r="233" spans="1:31" ht="51.6" x14ac:dyDescent="0.25">
      <c r="A233" s="51" t="s">
        <v>920</v>
      </c>
      <c r="B233" s="34" t="s">
        <v>921</v>
      </c>
      <c r="C233" s="35" t="s">
        <v>931</v>
      </c>
      <c r="D233" s="35" t="s">
        <v>518</v>
      </c>
      <c r="E233" s="35" t="s">
        <v>85</v>
      </c>
      <c r="F233" s="34" t="s">
        <v>923</v>
      </c>
      <c r="G233" s="34" t="s">
        <v>932</v>
      </c>
      <c r="H233" s="36">
        <v>28.1</v>
      </c>
      <c r="I233" s="35">
        <v>23.1</v>
      </c>
      <c r="J233" s="37">
        <v>12.9</v>
      </c>
      <c r="K233" s="38">
        <v>0.90002695111149345</v>
      </c>
      <c r="L233" s="39">
        <v>3.0437989766594549</v>
      </c>
      <c r="M233" s="39">
        <v>1.6784474134080276</v>
      </c>
      <c r="N233" s="40">
        <v>2.719958304986021</v>
      </c>
      <c r="O233" s="38" t="s">
        <v>88</v>
      </c>
      <c r="P233" s="39" t="s">
        <v>88</v>
      </c>
      <c r="Q233" s="39" t="s">
        <v>88</v>
      </c>
      <c r="R233" s="41" t="s">
        <v>88</v>
      </c>
      <c r="S233" s="42">
        <v>0.90002695111149345</v>
      </c>
      <c r="T233" s="39">
        <v>3.750622899594775</v>
      </c>
      <c r="U233" s="39">
        <v>2.1749982378991293</v>
      </c>
      <c r="V233" s="41">
        <v>3.8544349577077326</v>
      </c>
      <c r="W233" s="38" t="s">
        <v>88</v>
      </c>
      <c r="X233" s="39" t="s">
        <v>88</v>
      </c>
      <c r="Y233" s="39" t="s">
        <v>88</v>
      </c>
      <c r="Z233" s="40" t="s">
        <v>88</v>
      </c>
      <c r="AA233" s="36" t="s">
        <v>89</v>
      </c>
      <c r="AB233" s="38">
        <v>50</v>
      </c>
      <c r="AC233" s="44" t="s">
        <v>90</v>
      </c>
      <c r="AD233" s="46" t="s">
        <v>925</v>
      </c>
      <c r="AE233" s="34" t="s">
        <v>926</v>
      </c>
    </row>
    <row r="234" spans="1:31" ht="51.6" x14ac:dyDescent="0.25">
      <c r="A234" s="51" t="s">
        <v>933</v>
      </c>
      <c r="B234" s="34" t="s">
        <v>934</v>
      </c>
      <c r="C234" s="35" t="s">
        <v>935</v>
      </c>
      <c r="D234" s="35" t="s">
        <v>518</v>
      </c>
      <c r="E234" s="35" t="s">
        <v>85</v>
      </c>
      <c r="F234" s="34" t="s">
        <v>923</v>
      </c>
      <c r="G234" s="34" t="s">
        <v>936</v>
      </c>
      <c r="H234" s="36">
        <v>28.1</v>
      </c>
      <c r="I234" s="35">
        <v>23.1</v>
      </c>
      <c r="J234" s="37">
        <v>12.9</v>
      </c>
      <c r="K234" s="38">
        <v>0.90002695111149345</v>
      </c>
      <c r="L234" s="39">
        <v>3.0437989766594549</v>
      </c>
      <c r="M234" s="39">
        <v>1.6784474134080276</v>
      </c>
      <c r="N234" s="40">
        <v>2.719958304986021</v>
      </c>
      <c r="O234" s="38" t="s">
        <v>88</v>
      </c>
      <c r="P234" s="39" t="s">
        <v>88</v>
      </c>
      <c r="Q234" s="39" t="s">
        <v>88</v>
      </c>
      <c r="R234" s="41" t="s">
        <v>88</v>
      </c>
      <c r="S234" s="42">
        <v>0.90002695111149345</v>
      </c>
      <c r="T234" s="39">
        <v>3.750622899594775</v>
      </c>
      <c r="U234" s="39">
        <v>2.1749982378991293</v>
      </c>
      <c r="V234" s="41">
        <v>3.8544349577077326</v>
      </c>
      <c r="W234" s="38" t="s">
        <v>88</v>
      </c>
      <c r="X234" s="39" t="s">
        <v>88</v>
      </c>
      <c r="Y234" s="39" t="s">
        <v>88</v>
      </c>
      <c r="Z234" s="40" t="s">
        <v>88</v>
      </c>
      <c r="AA234" s="36" t="s">
        <v>89</v>
      </c>
      <c r="AB234" s="43">
        <v>50</v>
      </c>
      <c r="AC234" s="44" t="s">
        <v>90</v>
      </c>
      <c r="AD234" s="46" t="s">
        <v>925</v>
      </c>
      <c r="AE234" s="34" t="s">
        <v>926</v>
      </c>
    </row>
    <row r="235" spans="1:31" ht="51.6" x14ac:dyDescent="0.25">
      <c r="A235" s="51" t="s">
        <v>933</v>
      </c>
      <c r="B235" s="34" t="s">
        <v>934</v>
      </c>
      <c r="C235" s="35" t="s">
        <v>937</v>
      </c>
      <c r="D235" s="35" t="s">
        <v>518</v>
      </c>
      <c r="E235" s="35" t="s">
        <v>85</v>
      </c>
      <c r="F235" s="34" t="s">
        <v>923</v>
      </c>
      <c r="G235" s="34" t="s">
        <v>936</v>
      </c>
      <c r="H235" s="36">
        <v>28.1</v>
      </c>
      <c r="I235" s="35">
        <v>23.1</v>
      </c>
      <c r="J235" s="37">
        <v>12.9</v>
      </c>
      <c r="K235" s="38">
        <v>0.90002695111149345</v>
      </c>
      <c r="L235" s="39">
        <v>3.0437989766594549</v>
      </c>
      <c r="M235" s="39">
        <v>1.6784474134080276</v>
      </c>
      <c r="N235" s="40">
        <v>2.719958304986021</v>
      </c>
      <c r="O235" s="38" t="s">
        <v>88</v>
      </c>
      <c r="P235" s="39" t="s">
        <v>88</v>
      </c>
      <c r="Q235" s="39" t="s">
        <v>88</v>
      </c>
      <c r="R235" s="41" t="s">
        <v>88</v>
      </c>
      <c r="S235" s="42">
        <v>0.90002695111149345</v>
      </c>
      <c r="T235" s="39">
        <v>3.750622899594775</v>
      </c>
      <c r="U235" s="39">
        <v>2.1749982378991293</v>
      </c>
      <c r="V235" s="41">
        <v>3.8544349577077326</v>
      </c>
      <c r="W235" s="38" t="s">
        <v>88</v>
      </c>
      <c r="X235" s="39" t="s">
        <v>88</v>
      </c>
      <c r="Y235" s="39" t="s">
        <v>88</v>
      </c>
      <c r="Z235" s="40" t="s">
        <v>88</v>
      </c>
      <c r="AA235" s="36" t="s">
        <v>89</v>
      </c>
      <c r="AB235" s="43">
        <v>50</v>
      </c>
      <c r="AC235" s="44" t="s">
        <v>90</v>
      </c>
      <c r="AD235" s="46" t="s">
        <v>925</v>
      </c>
      <c r="AE235" s="34" t="s">
        <v>926</v>
      </c>
    </row>
    <row r="236" spans="1:31" ht="51.6" x14ac:dyDescent="0.25">
      <c r="A236" s="51" t="s">
        <v>938</v>
      </c>
      <c r="B236" s="34" t="s">
        <v>939</v>
      </c>
      <c r="C236" s="35" t="s">
        <v>940</v>
      </c>
      <c r="D236" s="35" t="s">
        <v>518</v>
      </c>
      <c r="E236" s="35" t="s">
        <v>85</v>
      </c>
      <c r="F236" s="34" t="s">
        <v>923</v>
      </c>
      <c r="G236" s="34" t="s">
        <v>924</v>
      </c>
      <c r="H236" s="36">
        <v>28.1</v>
      </c>
      <c r="I236" s="35">
        <v>23.1</v>
      </c>
      <c r="J236" s="37">
        <v>12.9</v>
      </c>
      <c r="K236" s="38">
        <v>0.90002695111149345</v>
      </c>
      <c r="L236" s="39">
        <v>3.0437989766594549</v>
      </c>
      <c r="M236" s="39">
        <v>1.6784474134080276</v>
      </c>
      <c r="N236" s="40">
        <v>2.719958304986021</v>
      </c>
      <c r="O236" s="38" t="s">
        <v>88</v>
      </c>
      <c r="P236" s="39" t="s">
        <v>88</v>
      </c>
      <c r="Q236" s="39" t="s">
        <v>88</v>
      </c>
      <c r="R236" s="41" t="s">
        <v>88</v>
      </c>
      <c r="S236" s="42">
        <v>0.90002695111149345</v>
      </c>
      <c r="T236" s="39">
        <v>3.750622899594775</v>
      </c>
      <c r="U236" s="39">
        <v>2.1749982378991293</v>
      </c>
      <c r="V236" s="41">
        <v>3.8544349577077326</v>
      </c>
      <c r="W236" s="38" t="s">
        <v>88</v>
      </c>
      <c r="X236" s="39" t="s">
        <v>88</v>
      </c>
      <c r="Y236" s="39" t="s">
        <v>88</v>
      </c>
      <c r="Z236" s="40" t="s">
        <v>88</v>
      </c>
      <c r="AA236" s="36" t="s">
        <v>89</v>
      </c>
      <c r="AB236" s="43">
        <v>50</v>
      </c>
      <c r="AC236" s="44" t="s">
        <v>90</v>
      </c>
      <c r="AD236" s="46" t="s">
        <v>925</v>
      </c>
      <c r="AE236" s="34" t="s">
        <v>926</v>
      </c>
    </row>
    <row r="237" spans="1:31" ht="51.6" x14ac:dyDescent="0.25">
      <c r="A237" s="51" t="s">
        <v>938</v>
      </c>
      <c r="B237" s="34" t="s">
        <v>939</v>
      </c>
      <c r="C237" s="35" t="s">
        <v>941</v>
      </c>
      <c r="D237" s="35" t="s">
        <v>518</v>
      </c>
      <c r="E237" s="35" t="s">
        <v>85</v>
      </c>
      <c r="F237" s="34" t="s">
        <v>923</v>
      </c>
      <c r="G237" s="34" t="s">
        <v>928</v>
      </c>
      <c r="H237" s="36">
        <v>28.1</v>
      </c>
      <c r="I237" s="35">
        <v>23.1</v>
      </c>
      <c r="J237" s="37">
        <v>12.9</v>
      </c>
      <c r="K237" s="38">
        <v>0.90002695111149345</v>
      </c>
      <c r="L237" s="39">
        <v>3.0437989766594549</v>
      </c>
      <c r="M237" s="39">
        <v>1.6784474134080276</v>
      </c>
      <c r="N237" s="40">
        <v>2.719958304986021</v>
      </c>
      <c r="O237" s="38" t="s">
        <v>88</v>
      </c>
      <c r="P237" s="39" t="s">
        <v>88</v>
      </c>
      <c r="Q237" s="39" t="s">
        <v>88</v>
      </c>
      <c r="R237" s="41" t="s">
        <v>88</v>
      </c>
      <c r="S237" s="42">
        <v>0.90002695111149345</v>
      </c>
      <c r="T237" s="39">
        <v>3.750622899594775</v>
      </c>
      <c r="U237" s="39">
        <v>2.1749982378991293</v>
      </c>
      <c r="V237" s="41">
        <v>3.8544349577077326</v>
      </c>
      <c r="W237" s="38" t="s">
        <v>88</v>
      </c>
      <c r="X237" s="39" t="s">
        <v>88</v>
      </c>
      <c r="Y237" s="39" t="s">
        <v>88</v>
      </c>
      <c r="Z237" s="40" t="s">
        <v>88</v>
      </c>
      <c r="AA237" s="36" t="s">
        <v>89</v>
      </c>
      <c r="AB237" s="43">
        <v>50</v>
      </c>
      <c r="AC237" s="44" t="s">
        <v>90</v>
      </c>
      <c r="AD237" s="46" t="s">
        <v>925</v>
      </c>
      <c r="AE237" s="34" t="s">
        <v>926</v>
      </c>
    </row>
    <row r="238" spans="1:31" ht="51.6" x14ac:dyDescent="0.25">
      <c r="A238" s="51" t="s">
        <v>938</v>
      </c>
      <c r="B238" s="34" t="s">
        <v>939</v>
      </c>
      <c r="C238" s="35" t="s">
        <v>942</v>
      </c>
      <c r="D238" s="35" t="s">
        <v>518</v>
      </c>
      <c r="E238" s="35" t="s">
        <v>85</v>
      </c>
      <c r="F238" s="34" t="s">
        <v>923</v>
      </c>
      <c r="G238" s="34" t="s">
        <v>930</v>
      </c>
      <c r="H238" s="36">
        <v>28.1</v>
      </c>
      <c r="I238" s="35">
        <v>23.1</v>
      </c>
      <c r="J238" s="37">
        <v>12.9</v>
      </c>
      <c r="K238" s="38">
        <v>0.90002695111149345</v>
      </c>
      <c r="L238" s="39">
        <v>3.0437989766594549</v>
      </c>
      <c r="M238" s="39">
        <v>1.6784474134080276</v>
      </c>
      <c r="N238" s="40">
        <v>2.719958304986021</v>
      </c>
      <c r="O238" s="38" t="s">
        <v>88</v>
      </c>
      <c r="P238" s="39" t="s">
        <v>88</v>
      </c>
      <c r="Q238" s="39" t="s">
        <v>88</v>
      </c>
      <c r="R238" s="41" t="s">
        <v>88</v>
      </c>
      <c r="S238" s="42">
        <v>0.90002695111149345</v>
      </c>
      <c r="T238" s="39">
        <v>3.750622899594775</v>
      </c>
      <c r="U238" s="39">
        <v>2.1749982378991293</v>
      </c>
      <c r="V238" s="41">
        <v>3.8544349577077326</v>
      </c>
      <c r="W238" s="38" t="s">
        <v>88</v>
      </c>
      <c r="X238" s="39" t="s">
        <v>88</v>
      </c>
      <c r="Y238" s="39" t="s">
        <v>88</v>
      </c>
      <c r="Z238" s="40" t="s">
        <v>88</v>
      </c>
      <c r="AA238" s="36" t="s">
        <v>89</v>
      </c>
      <c r="AB238" s="43">
        <v>50</v>
      </c>
      <c r="AC238" s="44" t="s">
        <v>90</v>
      </c>
      <c r="AD238" s="46" t="s">
        <v>925</v>
      </c>
      <c r="AE238" s="34" t="s">
        <v>926</v>
      </c>
    </row>
    <row r="239" spans="1:31" ht="51.6" x14ac:dyDescent="0.25">
      <c r="A239" s="51" t="s">
        <v>938</v>
      </c>
      <c r="B239" s="34" t="s">
        <v>939</v>
      </c>
      <c r="C239" s="35" t="s">
        <v>943</v>
      </c>
      <c r="D239" s="35" t="s">
        <v>518</v>
      </c>
      <c r="E239" s="35" t="s">
        <v>85</v>
      </c>
      <c r="F239" s="34" t="s">
        <v>923</v>
      </c>
      <c r="G239" s="34" t="s">
        <v>930</v>
      </c>
      <c r="H239" s="36">
        <v>28.1</v>
      </c>
      <c r="I239" s="35">
        <v>23.1</v>
      </c>
      <c r="J239" s="44">
        <v>12.9</v>
      </c>
      <c r="K239" s="38">
        <v>0.90002695111149345</v>
      </c>
      <c r="L239" s="39">
        <v>3.0437989766594549</v>
      </c>
      <c r="M239" s="39">
        <v>1.6784474134080276</v>
      </c>
      <c r="N239" s="40">
        <v>2.719958304986021</v>
      </c>
      <c r="O239" s="38" t="s">
        <v>88</v>
      </c>
      <c r="P239" s="39" t="s">
        <v>88</v>
      </c>
      <c r="Q239" s="39" t="s">
        <v>88</v>
      </c>
      <c r="R239" s="41" t="s">
        <v>88</v>
      </c>
      <c r="S239" s="42">
        <v>0.90002695111149345</v>
      </c>
      <c r="T239" s="39">
        <v>3.750622899594775</v>
      </c>
      <c r="U239" s="39">
        <v>2.1749982378991293</v>
      </c>
      <c r="V239" s="41">
        <v>3.8544349577077326</v>
      </c>
      <c r="W239" s="38" t="s">
        <v>88</v>
      </c>
      <c r="X239" s="39" t="s">
        <v>88</v>
      </c>
      <c r="Y239" s="39" t="s">
        <v>88</v>
      </c>
      <c r="Z239" s="40" t="s">
        <v>88</v>
      </c>
      <c r="AA239" s="36" t="s">
        <v>89</v>
      </c>
      <c r="AB239" s="43">
        <v>50</v>
      </c>
      <c r="AC239" s="44" t="s">
        <v>90</v>
      </c>
      <c r="AD239" s="46" t="s">
        <v>925</v>
      </c>
      <c r="AE239" s="34" t="s">
        <v>926</v>
      </c>
    </row>
    <row r="240" spans="1:31" ht="51.6" x14ac:dyDescent="0.25">
      <c r="A240" s="51" t="s">
        <v>944</v>
      </c>
      <c r="B240" s="34" t="s">
        <v>945</v>
      </c>
      <c r="C240" s="35" t="s">
        <v>946</v>
      </c>
      <c r="D240" s="35" t="s">
        <v>518</v>
      </c>
      <c r="E240" s="35" t="s">
        <v>85</v>
      </c>
      <c r="F240" s="34" t="s">
        <v>923</v>
      </c>
      <c r="G240" s="34" t="s">
        <v>947</v>
      </c>
      <c r="H240" s="36">
        <v>28.1</v>
      </c>
      <c r="I240" s="35">
        <v>23.1</v>
      </c>
      <c r="J240" s="44">
        <v>12.9</v>
      </c>
      <c r="K240" s="38">
        <v>0.90002695111149345</v>
      </c>
      <c r="L240" s="39">
        <v>3.1720793738800861</v>
      </c>
      <c r="M240" s="39">
        <v>1.7830812242713556</v>
      </c>
      <c r="N240" s="40">
        <v>2.9300734254615333</v>
      </c>
      <c r="O240" s="38" t="s">
        <v>88</v>
      </c>
      <c r="P240" s="39" t="s">
        <v>88</v>
      </c>
      <c r="Q240" s="39" t="s">
        <v>88</v>
      </c>
      <c r="R240" s="41" t="s">
        <v>88</v>
      </c>
      <c r="S240" s="42">
        <v>0.90002695111149345</v>
      </c>
      <c r="T240" s="39">
        <v>3.8611529286686479</v>
      </c>
      <c r="U240" s="39">
        <v>2.2525444716714458</v>
      </c>
      <c r="V240" s="41">
        <v>4.0288750592949025</v>
      </c>
      <c r="W240" s="38" t="s">
        <v>88</v>
      </c>
      <c r="X240" s="39" t="s">
        <v>88</v>
      </c>
      <c r="Y240" s="39" t="s">
        <v>88</v>
      </c>
      <c r="Z240" s="40" t="s">
        <v>88</v>
      </c>
      <c r="AA240" s="36" t="s">
        <v>89</v>
      </c>
      <c r="AB240" s="43">
        <v>50</v>
      </c>
      <c r="AC240" s="44" t="s">
        <v>90</v>
      </c>
      <c r="AD240" s="46" t="s">
        <v>948</v>
      </c>
      <c r="AE240" s="34" t="s">
        <v>926</v>
      </c>
    </row>
    <row r="241" spans="1:31" ht="51.6" x14ac:dyDescent="0.25">
      <c r="A241" s="51" t="s">
        <v>944</v>
      </c>
      <c r="B241" s="34" t="s">
        <v>945</v>
      </c>
      <c r="C241" s="35" t="s">
        <v>949</v>
      </c>
      <c r="D241" s="35" t="s">
        <v>518</v>
      </c>
      <c r="E241" s="35" t="s">
        <v>85</v>
      </c>
      <c r="F241" s="34" t="s">
        <v>923</v>
      </c>
      <c r="G241" s="34" t="s">
        <v>947</v>
      </c>
      <c r="H241" s="36">
        <v>28.1</v>
      </c>
      <c r="I241" s="35">
        <v>23.1</v>
      </c>
      <c r="J241" s="44">
        <v>12.9</v>
      </c>
      <c r="K241" s="38">
        <v>0.90002695111149345</v>
      </c>
      <c r="L241" s="39">
        <v>3.1720793738800861</v>
      </c>
      <c r="M241" s="39">
        <v>1.7830812242713556</v>
      </c>
      <c r="N241" s="40">
        <v>2.9300734254615333</v>
      </c>
      <c r="O241" s="38" t="s">
        <v>88</v>
      </c>
      <c r="P241" s="39" t="s">
        <v>88</v>
      </c>
      <c r="Q241" s="39" t="s">
        <v>88</v>
      </c>
      <c r="R241" s="41" t="s">
        <v>88</v>
      </c>
      <c r="S241" s="42">
        <v>0.90002695111149345</v>
      </c>
      <c r="T241" s="39">
        <v>3.8611529286686479</v>
      </c>
      <c r="U241" s="39">
        <v>2.2525444716714458</v>
      </c>
      <c r="V241" s="41">
        <v>4.0288750592949025</v>
      </c>
      <c r="W241" s="38" t="s">
        <v>88</v>
      </c>
      <c r="X241" s="39" t="s">
        <v>88</v>
      </c>
      <c r="Y241" s="39" t="s">
        <v>88</v>
      </c>
      <c r="Z241" s="40" t="s">
        <v>88</v>
      </c>
      <c r="AA241" s="36" t="s">
        <v>89</v>
      </c>
      <c r="AB241" s="43">
        <v>50</v>
      </c>
      <c r="AC241" s="44" t="s">
        <v>90</v>
      </c>
      <c r="AD241" s="46" t="s">
        <v>948</v>
      </c>
      <c r="AE241" s="34" t="s">
        <v>926</v>
      </c>
    </row>
    <row r="242" spans="1:31" ht="41.4" x14ac:dyDescent="0.25">
      <c r="A242" s="51" t="s">
        <v>950</v>
      </c>
      <c r="B242" s="34" t="s">
        <v>951</v>
      </c>
      <c r="C242" s="34" t="s">
        <v>952</v>
      </c>
      <c r="D242" s="34" t="s">
        <v>518</v>
      </c>
      <c r="E242" s="34" t="s">
        <v>85</v>
      </c>
      <c r="F242" s="34" t="s">
        <v>953</v>
      </c>
      <c r="G242" s="34" t="s">
        <v>954</v>
      </c>
      <c r="H242" s="36">
        <v>28.1</v>
      </c>
      <c r="I242" s="35">
        <v>23.1</v>
      </c>
      <c r="J242" s="44">
        <v>12.9</v>
      </c>
      <c r="K242" s="38">
        <v>1.2748922743056257</v>
      </c>
      <c r="L242" s="39">
        <v>2.9519300718435284</v>
      </c>
      <c r="M242" s="39">
        <v>3.3147428618074741</v>
      </c>
      <c r="N242" s="40">
        <v>6.2879397559483872</v>
      </c>
      <c r="O242" s="38"/>
      <c r="P242" s="39"/>
      <c r="Q242" s="39"/>
      <c r="R242" s="41"/>
      <c r="S242" s="42">
        <v>1.2748922743056257</v>
      </c>
      <c r="T242" s="39">
        <v>3.5037930563513489</v>
      </c>
      <c r="U242" s="39">
        <v>4.1485388237311209</v>
      </c>
      <c r="V242" s="41">
        <v>7.3706993321964829</v>
      </c>
      <c r="W242" s="38"/>
      <c r="X242" s="39"/>
      <c r="Y242" s="39"/>
      <c r="Z242" s="40"/>
      <c r="AA242" s="36" t="s">
        <v>89</v>
      </c>
      <c r="AB242" s="45">
        <v>50</v>
      </c>
      <c r="AC242" s="44" t="s">
        <v>90</v>
      </c>
      <c r="AD242" s="46" t="s">
        <v>955</v>
      </c>
      <c r="AE242" s="34" t="s">
        <v>956</v>
      </c>
    </row>
    <row r="243" spans="1:31" ht="41.4" x14ac:dyDescent="0.25">
      <c r="A243" s="51" t="s">
        <v>957</v>
      </c>
      <c r="B243" s="34" t="s">
        <v>958</v>
      </c>
      <c r="C243" s="35" t="s">
        <v>959</v>
      </c>
      <c r="D243" s="35" t="s">
        <v>518</v>
      </c>
      <c r="E243" s="35" t="s">
        <v>85</v>
      </c>
      <c r="F243" s="34" t="s">
        <v>960</v>
      </c>
      <c r="G243" s="34" t="s">
        <v>961</v>
      </c>
      <c r="H243" s="36">
        <v>28.1</v>
      </c>
      <c r="I243" s="35">
        <v>23.1</v>
      </c>
      <c r="J243" s="44">
        <v>12.9</v>
      </c>
      <c r="K243" s="38">
        <v>0.90002695111149345</v>
      </c>
      <c r="L243" s="39">
        <v>4.105020557984262</v>
      </c>
      <c r="M243" s="39">
        <v>2.5357276070521571</v>
      </c>
      <c r="N243" s="40">
        <v>4.5944787445729993</v>
      </c>
      <c r="O243" s="38" t="s">
        <v>88</v>
      </c>
      <c r="P243" s="39" t="s">
        <v>88</v>
      </c>
      <c r="Q243" s="39" t="s">
        <v>88</v>
      </c>
      <c r="R243" s="41" t="s">
        <v>88</v>
      </c>
      <c r="S243" s="42" t="s">
        <v>88</v>
      </c>
      <c r="T243" s="39" t="s">
        <v>88</v>
      </c>
      <c r="U243" s="39" t="s">
        <v>88</v>
      </c>
      <c r="V243" s="41" t="s">
        <v>88</v>
      </c>
      <c r="W243" s="38" t="s">
        <v>88</v>
      </c>
      <c r="X243" s="39" t="s">
        <v>88</v>
      </c>
      <c r="Y243" s="39" t="s">
        <v>88</v>
      </c>
      <c r="Z243" s="40" t="s">
        <v>88</v>
      </c>
      <c r="AA243" s="36" t="s">
        <v>89</v>
      </c>
      <c r="AB243" s="43">
        <v>81</v>
      </c>
      <c r="AC243" s="44" t="s">
        <v>90</v>
      </c>
      <c r="AD243" s="46" t="s">
        <v>962</v>
      </c>
      <c r="AE243" s="34" t="s">
        <v>659</v>
      </c>
    </row>
    <row r="244" spans="1:31" ht="61.8" x14ac:dyDescent="0.25">
      <c r="A244" s="51" t="s">
        <v>957</v>
      </c>
      <c r="B244" s="34" t="s">
        <v>958</v>
      </c>
      <c r="C244" s="35" t="s">
        <v>963</v>
      </c>
      <c r="D244" s="35" t="s">
        <v>518</v>
      </c>
      <c r="E244" s="35" t="s">
        <v>85</v>
      </c>
      <c r="F244" s="34" t="s">
        <v>964</v>
      </c>
      <c r="G244" s="34" t="s">
        <v>965</v>
      </c>
      <c r="H244" s="36">
        <v>28.1</v>
      </c>
      <c r="I244" s="35">
        <v>23.1</v>
      </c>
      <c r="J244" s="44">
        <v>12.9</v>
      </c>
      <c r="K244" s="38">
        <v>0.90002695111149345</v>
      </c>
      <c r="L244" s="39">
        <v>4.105020557984262</v>
      </c>
      <c r="M244" s="39">
        <v>2.5357276070521571</v>
      </c>
      <c r="N244" s="40">
        <v>4.5944787445729993</v>
      </c>
      <c r="O244" s="38">
        <v>1.4186153428820323</v>
      </c>
      <c r="P244" s="39">
        <v>4.8993524263467165</v>
      </c>
      <c r="Q244" s="39">
        <v>3.3296672459109042</v>
      </c>
      <c r="R244" s="41">
        <v>5.7238101879969143</v>
      </c>
      <c r="S244" s="42">
        <v>0.90002695111149345</v>
      </c>
      <c r="T244" s="39">
        <v>5.5473501100931983</v>
      </c>
      <c r="U244" s="39">
        <v>3.5501869654113527</v>
      </c>
      <c r="V244" s="41">
        <v>6.9280231288795004</v>
      </c>
      <c r="W244" s="38">
        <v>1.4186153428820323</v>
      </c>
      <c r="X244" s="39">
        <v>6.3478108000442202</v>
      </c>
      <c r="Y244" s="39">
        <v>4.2553556829411017</v>
      </c>
      <c r="Z244" s="40">
        <v>7.9808381242625108</v>
      </c>
      <c r="AA244" s="36" t="s">
        <v>89</v>
      </c>
      <c r="AB244" s="43">
        <v>81</v>
      </c>
      <c r="AC244" s="44" t="s">
        <v>90</v>
      </c>
      <c r="AD244" s="46" t="s">
        <v>966</v>
      </c>
      <c r="AE244" s="34" t="s">
        <v>967</v>
      </c>
    </row>
    <row r="245" spans="1:31" ht="61.8" x14ac:dyDescent="0.25">
      <c r="A245" s="51" t="s">
        <v>957</v>
      </c>
      <c r="B245" s="34" t="s">
        <v>958</v>
      </c>
      <c r="C245" s="35" t="s">
        <v>968</v>
      </c>
      <c r="D245" s="35" t="s">
        <v>518</v>
      </c>
      <c r="E245" s="35" t="s">
        <v>85</v>
      </c>
      <c r="F245" s="34" t="s">
        <v>964</v>
      </c>
      <c r="G245" s="34" t="s">
        <v>969</v>
      </c>
      <c r="H245" s="36">
        <v>28.1</v>
      </c>
      <c r="I245" s="35">
        <v>23.1</v>
      </c>
      <c r="J245" s="44">
        <v>12.9</v>
      </c>
      <c r="K245" s="38">
        <v>0.90002695111149345</v>
      </c>
      <c r="L245" s="39">
        <v>4.105020557984262</v>
      </c>
      <c r="M245" s="39">
        <v>2.5357276070521571</v>
      </c>
      <c r="N245" s="40">
        <v>4.5944787445729993</v>
      </c>
      <c r="O245" s="38">
        <v>1.4186153428820323</v>
      </c>
      <c r="P245" s="39">
        <v>4.8993524263467165</v>
      </c>
      <c r="Q245" s="39">
        <v>3.3296672459109042</v>
      </c>
      <c r="R245" s="41">
        <v>5.7238101879969143</v>
      </c>
      <c r="S245" s="42">
        <v>0.90002695111149345</v>
      </c>
      <c r="T245" s="39">
        <v>5.5473501100931983</v>
      </c>
      <c r="U245" s="39">
        <v>3.5501869654113527</v>
      </c>
      <c r="V245" s="41">
        <v>6.9280231288795004</v>
      </c>
      <c r="W245" s="38">
        <v>1.4186153428820323</v>
      </c>
      <c r="X245" s="39">
        <v>6.3478108000442202</v>
      </c>
      <c r="Y245" s="39">
        <v>4.2553556829411017</v>
      </c>
      <c r="Z245" s="40">
        <v>7.9808381242625108</v>
      </c>
      <c r="AA245" s="36" t="s">
        <v>89</v>
      </c>
      <c r="AB245" s="43">
        <v>81</v>
      </c>
      <c r="AC245" s="44" t="s">
        <v>90</v>
      </c>
      <c r="AD245" s="46" t="s">
        <v>966</v>
      </c>
      <c r="AE245" s="34" t="s">
        <v>967</v>
      </c>
    </row>
    <row r="246" spans="1:31" ht="61.8" x14ac:dyDescent="0.25">
      <c r="A246" s="51" t="s">
        <v>957</v>
      </c>
      <c r="B246" s="34" t="s">
        <v>958</v>
      </c>
      <c r="C246" s="35" t="s">
        <v>970</v>
      </c>
      <c r="D246" s="35" t="s">
        <v>518</v>
      </c>
      <c r="E246" s="35" t="s">
        <v>85</v>
      </c>
      <c r="F246" s="34" t="s">
        <v>964</v>
      </c>
      <c r="G246" s="34" t="s">
        <v>971</v>
      </c>
      <c r="H246" s="36">
        <v>28.1</v>
      </c>
      <c r="I246" s="35">
        <v>23.1</v>
      </c>
      <c r="J246" s="44">
        <v>12.9</v>
      </c>
      <c r="K246" s="38">
        <v>0.90002695111149345</v>
      </c>
      <c r="L246" s="39">
        <v>4.105020557984262</v>
      </c>
      <c r="M246" s="39">
        <v>2.5357276070521571</v>
      </c>
      <c r="N246" s="40">
        <v>4.5944787445729993</v>
      </c>
      <c r="O246" s="38">
        <v>1.4186153428820323</v>
      </c>
      <c r="P246" s="39">
        <v>4.8993524263467165</v>
      </c>
      <c r="Q246" s="39">
        <v>3.3296672459109042</v>
      </c>
      <c r="R246" s="41">
        <v>5.7238101879969143</v>
      </c>
      <c r="S246" s="42">
        <v>0.90002695111149345</v>
      </c>
      <c r="T246" s="39">
        <v>5.5473501100931983</v>
      </c>
      <c r="U246" s="39">
        <v>3.5501869654113527</v>
      </c>
      <c r="V246" s="41">
        <v>6.9280231288795004</v>
      </c>
      <c r="W246" s="38">
        <v>1.4186153428820323</v>
      </c>
      <c r="X246" s="39">
        <v>6.3478108000442202</v>
      </c>
      <c r="Y246" s="39">
        <v>4.2553556829411017</v>
      </c>
      <c r="Z246" s="40">
        <v>7.9808381242625108</v>
      </c>
      <c r="AA246" s="36" t="s">
        <v>89</v>
      </c>
      <c r="AB246" s="43">
        <v>81</v>
      </c>
      <c r="AC246" s="44" t="s">
        <v>90</v>
      </c>
      <c r="AD246" s="46" t="s">
        <v>966</v>
      </c>
      <c r="AE246" s="54" t="s">
        <v>967</v>
      </c>
    </row>
    <row r="247" spans="1:31" ht="61.8" x14ac:dyDescent="0.25">
      <c r="A247" s="55" t="s">
        <v>957</v>
      </c>
      <c r="B247" s="56" t="s">
        <v>958</v>
      </c>
      <c r="C247" s="23" t="s">
        <v>972</v>
      </c>
      <c r="D247" s="23" t="s">
        <v>518</v>
      </c>
      <c r="E247" s="23" t="s">
        <v>85</v>
      </c>
      <c r="F247" s="22" t="s">
        <v>973</v>
      </c>
      <c r="G247" s="22" t="s">
        <v>974</v>
      </c>
      <c r="H247" s="21">
        <v>28.1</v>
      </c>
      <c r="I247" s="23">
        <v>23.1</v>
      </c>
      <c r="J247" s="31">
        <v>12.9</v>
      </c>
      <c r="K247" s="25">
        <v>0.90002695111149345</v>
      </c>
      <c r="L247" s="26">
        <v>4.105020557984262</v>
      </c>
      <c r="M247" s="26">
        <v>2.5357276070521571</v>
      </c>
      <c r="N247" s="28">
        <v>4.5944787445729993</v>
      </c>
      <c r="O247" s="25">
        <v>1.4186153428820323</v>
      </c>
      <c r="P247" s="26">
        <v>4.8993524263467165</v>
      </c>
      <c r="Q247" s="26">
        <v>3.3296672459109042</v>
      </c>
      <c r="R247" s="28">
        <v>5.7238101879969143</v>
      </c>
      <c r="S247" s="29">
        <v>0.90002695111149345</v>
      </c>
      <c r="T247" s="26">
        <v>5.5473501100931983</v>
      </c>
      <c r="U247" s="26">
        <v>3.5501869654113527</v>
      </c>
      <c r="V247" s="28">
        <v>6.9280231288795004</v>
      </c>
      <c r="W247" s="25">
        <v>1.4186153428820323</v>
      </c>
      <c r="X247" s="26">
        <v>6.3478108000442202</v>
      </c>
      <c r="Y247" s="26">
        <v>4.2553556829411017</v>
      </c>
      <c r="Z247" s="27">
        <v>7.9808381242625108</v>
      </c>
      <c r="AA247" s="21" t="s">
        <v>89</v>
      </c>
      <c r="AB247" s="26">
        <v>81</v>
      </c>
      <c r="AC247" s="31" t="s">
        <v>90</v>
      </c>
      <c r="AD247" s="32" t="s">
        <v>658</v>
      </c>
      <c r="AE247" s="57" t="s">
        <v>659</v>
      </c>
    </row>
    <row r="248" spans="1:31" ht="61.8" x14ac:dyDescent="0.25">
      <c r="A248" s="33" t="s">
        <v>957</v>
      </c>
      <c r="B248" s="34" t="s">
        <v>958</v>
      </c>
      <c r="C248" s="35" t="s">
        <v>975</v>
      </c>
      <c r="D248" s="35" t="s">
        <v>518</v>
      </c>
      <c r="E248" s="35" t="s">
        <v>85</v>
      </c>
      <c r="F248" s="34" t="s">
        <v>973</v>
      </c>
      <c r="G248" s="34" t="s">
        <v>974</v>
      </c>
      <c r="H248" s="36">
        <v>28.1</v>
      </c>
      <c r="I248" s="35">
        <v>23.1</v>
      </c>
      <c r="J248" s="44">
        <v>12.9</v>
      </c>
      <c r="K248" s="38">
        <v>0.90002695111149345</v>
      </c>
      <c r="L248" s="39">
        <v>4.105020557984262</v>
      </c>
      <c r="M248" s="39">
        <v>2.5357276070521571</v>
      </c>
      <c r="N248" s="41">
        <v>4.5944787445729993</v>
      </c>
      <c r="O248" s="38">
        <v>1.4186153428820323</v>
      </c>
      <c r="P248" s="39">
        <v>4.8993524263467165</v>
      </c>
      <c r="Q248" s="39">
        <v>3.3296672459109042</v>
      </c>
      <c r="R248" s="41">
        <v>5.7238101879969143</v>
      </c>
      <c r="S248" s="42">
        <v>0.90002695111149345</v>
      </c>
      <c r="T248" s="39">
        <v>5.5473501100931983</v>
      </c>
      <c r="U248" s="39">
        <v>3.5501869654113527</v>
      </c>
      <c r="V248" s="41">
        <v>6.9280231288795004</v>
      </c>
      <c r="W248" s="38">
        <v>1.4186153428820323</v>
      </c>
      <c r="X248" s="39">
        <v>6.3478108000442202</v>
      </c>
      <c r="Y248" s="39">
        <v>4.2553556829411017</v>
      </c>
      <c r="Z248" s="40">
        <v>7.9808381242625108</v>
      </c>
      <c r="AA248" s="36" t="s">
        <v>89</v>
      </c>
      <c r="AB248" s="39">
        <v>81</v>
      </c>
      <c r="AC248" s="44" t="s">
        <v>90</v>
      </c>
      <c r="AD248" s="46" t="s">
        <v>658</v>
      </c>
      <c r="AE248" s="54" t="s">
        <v>659</v>
      </c>
    </row>
    <row r="249" spans="1:31" ht="41.4" x14ac:dyDescent="0.25">
      <c r="A249" s="33" t="s">
        <v>976</v>
      </c>
      <c r="B249" s="34" t="s">
        <v>977</v>
      </c>
      <c r="C249" s="35" t="s">
        <v>978</v>
      </c>
      <c r="D249" s="35" t="s">
        <v>518</v>
      </c>
      <c r="E249" s="35" t="s">
        <v>85</v>
      </c>
      <c r="F249" s="34" t="s">
        <v>960</v>
      </c>
      <c r="G249" s="34" t="s">
        <v>979</v>
      </c>
      <c r="H249" s="36">
        <v>28.1</v>
      </c>
      <c r="I249" s="35">
        <v>23.1</v>
      </c>
      <c r="J249" s="44">
        <v>12.9</v>
      </c>
      <c r="K249" s="38">
        <v>0.90002695111149345</v>
      </c>
      <c r="L249" s="39">
        <v>4.105020557984262</v>
      </c>
      <c r="M249" s="39">
        <v>2.5357276070521571</v>
      </c>
      <c r="N249" s="41">
        <v>4.5944787445729993</v>
      </c>
      <c r="O249" s="38" t="s">
        <v>88</v>
      </c>
      <c r="P249" s="39" t="s">
        <v>88</v>
      </c>
      <c r="Q249" s="39" t="s">
        <v>88</v>
      </c>
      <c r="R249" s="41" t="s">
        <v>88</v>
      </c>
      <c r="S249" s="42" t="s">
        <v>88</v>
      </c>
      <c r="T249" s="39" t="s">
        <v>88</v>
      </c>
      <c r="U249" s="39" t="s">
        <v>88</v>
      </c>
      <c r="V249" s="41" t="s">
        <v>88</v>
      </c>
      <c r="W249" s="38" t="s">
        <v>88</v>
      </c>
      <c r="X249" s="39" t="s">
        <v>88</v>
      </c>
      <c r="Y249" s="39" t="s">
        <v>88</v>
      </c>
      <c r="Z249" s="40" t="s">
        <v>88</v>
      </c>
      <c r="AA249" s="36" t="s">
        <v>89</v>
      </c>
      <c r="AB249" s="39">
        <v>81</v>
      </c>
      <c r="AC249" s="44" t="s">
        <v>90</v>
      </c>
      <c r="AD249" s="46" t="s">
        <v>962</v>
      </c>
      <c r="AE249" s="54" t="s">
        <v>659</v>
      </c>
    </row>
    <row r="250" spans="1:31" ht="61.8" x14ac:dyDescent="0.25">
      <c r="A250" s="33" t="s">
        <v>976</v>
      </c>
      <c r="B250" s="34" t="s">
        <v>977</v>
      </c>
      <c r="C250" s="35" t="s">
        <v>980</v>
      </c>
      <c r="D250" s="35" t="s">
        <v>518</v>
      </c>
      <c r="E250" s="35" t="s">
        <v>85</v>
      </c>
      <c r="F250" s="34" t="s">
        <v>964</v>
      </c>
      <c r="G250" s="34" t="s">
        <v>981</v>
      </c>
      <c r="H250" s="36">
        <v>28.1</v>
      </c>
      <c r="I250" s="35">
        <v>23.1</v>
      </c>
      <c r="J250" s="44">
        <v>12.9</v>
      </c>
      <c r="K250" s="38">
        <v>0.90002695111149345</v>
      </c>
      <c r="L250" s="39">
        <v>4.105020557984262</v>
      </c>
      <c r="M250" s="39">
        <v>2.5357276070521571</v>
      </c>
      <c r="N250" s="41">
        <v>4.5944787445729993</v>
      </c>
      <c r="O250" s="38">
        <v>1.4186153428820323</v>
      </c>
      <c r="P250" s="39">
        <v>4.8993524263467165</v>
      </c>
      <c r="Q250" s="39">
        <v>3.3296672459109042</v>
      </c>
      <c r="R250" s="41">
        <v>5.7238101879969143</v>
      </c>
      <c r="S250" s="42">
        <v>0.90002695111149345</v>
      </c>
      <c r="T250" s="39">
        <v>5.5473501100931983</v>
      </c>
      <c r="U250" s="39">
        <v>3.5501869654113527</v>
      </c>
      <c r="V250" s="41">
        <v>6.9280231288795004</v>
      </c>
      <c r="W250" s="38">
        <v>1.4186153428820323</v>
      </c>
      <c r="X250" s="39">
        <v>6.3478108000442202</v>
      </c>
      <c r="Y250" s="39">
        <v>4.2553556829411017</v>
      </c>
      <c r="Z250" s="40">
        <v>7.9808381242625108</v>
      </c>
      <c r="AA250" s="36" t="s">
        <v>89</v>
      </c>
      <c r="AB250" s="39">
        <v>81</v>
      </c>
      <c r="AC250" s="44" t="s">
        <v>90</v>
      </c>
      <c r="AD250" s="46" t="s">
        <v>966</v>
      </c>
      <c r="AE250" s="54" t="s">
        <v>967</v>
      </c>
    </row>
    <row r="251" spans="1:31" ht="61.8" x14ac:dyDescent="0.25">
      <c r="A251" s="33" t="s">
        <v>976</v>
      </c>
      <c r="B251" s="34" t="s">
        <v>977</v>
      </c>
      <c r="C251" s="35" t="s">
        <v>982</v>
      </c>
      <c r="D251" s="35" t="s">
        <v>518</v>
      </c>
      <c r="E251" s="35" t="s">
        <v>85</v>
      </c>
      <c r="F251" s="34" t="s">
        <v>964</v>
      </c>
      <c r="G251" s="34" t="s">
        <v>983</v>
      </c>
      <c r="H251" s="36">
        <v>28.1</v>
      </c>
      <c r="I251" s="35">
        <v>23.1</v>
      </c>
      <c r="J251" s="44">
        <v>12.9</v>
      </c>
      <c r="K251" s="38">
        <v>0.90002695111149345</v>
      </c>
      <c r="L251" s="39">
        <v>4.105020557984262</v>
      </c>
      <c r="M251" s="39">
        <v>2.5357276070521571</v>
      </c>
      <c r="N251" s="41">
        <v>4.5944787445729993</v>
      </c>
      <c r="O251" s="38">
        <v>1.4186153428820323</v>
      </c>
      <c r="P251" s="39">
        <v>4.8993524263467165</v>
      </c>
      <c r="Q251" s="39">
        <v>3.3296672459109042</v>
      </c>
      <c r="R251" s="41">
        <v>5.7238101879969143</v>
      </c>
      <c r="S251" s="42">
        <v>0.90002695111149345</v>
      </c>
      <c r="T251" s="39">
        <v>5.5473501100931983</v>
      </c>
      <c r="U251" s="39">
        <v>3.5501869654113527</v>
      </c>
      <c r="V251" s="41">
        <v>6.9280231288795004</v>
      </c>
      <c r="W251" s="38">
        <v>1.4186153428820323</v>
      </c>
      <c r="X251" s="39">
        <v>6.3478108000442202</v>
      </c>
      <c r="Y251" s="39">
        <v>4.2553556829411017</v>
      </c>
      <c r="Z251" s="40">
        <v>7.9808381242625108</v>
      </c>
      <c r="AA251" s="36" t="s">
        <v>89</v>
      </c>
      <c r="AB251" s="39">
        <v>81</v>
      </c>
      <c r="AC251" s="44" t="s">
        <v>90</v>
      </c>
      <c r="AD251" s="46" t="s">
        <v>966</v>
      </c>
      <c r="AE251" s="54" t="s">
        <v>967</v>
      </c>
    </row>
    <row r="252" spans="1:31" ht="61.8" x14ac:dyDescent="0.25">
      <c r="A252" s="33" t="s">
        <v>976</v>
      </c>
      <c r="B252" s="34" t="s">
        <v>977</v>
      </c>
      <c r="C252" s="35" t="s">
        <v>984</v>
      </c>
      <c r="D252" s="35" t="s">
        <v>518</v>
      </c>
      <c r="E252" s="35" t="s">
        <v>85</v>
      </c>
      <c r="F252" s="34" t="s">
        <v>973</v>
      </c>
      <c r="G252" s="34" t="s">
        <v>985</v>
      </c>
      <c r="H252" s="36">
        <v>28.1</v>
      </c>
      <c r="I252" s="35">
        <v>23.1</v>
      </c>
      <c r="J252" s="44">
        <v>12.9</v>
      </c>
      <c r="K252" s="38">
        <v>0.90002695111149345</v>
      </c>
      <c r="L252" s="39">
        <v>4.105020557984262</v>
      </c>
      <c r="M252" s="39">
        <v>2.5357276070521571</v>
      </c>
      <c r="N252" s="41">
        <v>4.5944787445729993</v>
      </c>
      <c r="O252" s="38">
        <v>1.4186153428820323</v>
      </c>
      <c r="P252" s="39">
        <v>4.8993524263467165</v>
      </c>
      <c r="Q252" s="39">
        <v>3.3296672459109042</v>
      </c>
      <c r="R252" s="41">
        <v>5.7238101879969143</v>
      </c>
      <c r="S252" s="42">
        <v>0.90002695111149345</v>
      </c>
      <c r="T252" s="39">
        <v>5.5473501100931983</v>
      </c>
      <c r="U252" s="39">
        <v>3.5501869654113527</v>
      </c>
      <c r="V252" s="41">
        <v>6.9280231288795004</v>
      </c>
      <c r="W252" s="38">
        <v>1.4186153428820323</v>
      </c>
      <c r="X252" s="39">
        <v>6.3478108000442202</v>
      </c>
      <c r="Y252" s="39">
        <v>4.2553556829411017</v>
      </c>
      <c r="Z252" s="40">
        <v>7.9808381242625108</v>
      </c>
      <c r="AA252" s="36" t="s">
        <v>89</v>
      </c>
      <c r="AB252" s="39">
        <v>81</v>
      </c>
      <c r="AC252" s="44" t="s">
        <v>90</v>
      </c>
      <c r="AD252" s="46" t="s">
        <v>658</v>
      </c>
      <c r="AE252" s="54" t="s">
        <v>659</v>
      </c>
    </row>
    <row r="253" spans="1:31" ht="61.8" x14ac:dyDescent="0.25">
      <c r="A253" s="33" t="s">
        <v>976</v>
      </c>
      <c r="B253" s="34" t="s">
        <v>977</v>
      </c>
      <c r="C253" s="35" t="s">
        <v>986</v>
      </c>
      <c r="D253" s="35" t="s">
        <v>518</v>
      </c>
      <c r="E253" s="35" t="s">
        <v>85</v>
      </c>
      <c r="F253" s="34" t="s">
        <v>973</v>
      </c>
      <c r="G253" s="34" t="s">
        <v>985</v>
      </c>
      <c r="H253" s="36">
        <v>28.1</v>
      </c>
      <c r="I253" s="35">
        <v>23.1</v>
      </c>
      <c r="J253" s="44">
        <v>12.9</v>
      </c>
      <c r="K253" s="38">
        <v>0.90002695111149345</v>
      </c>
      <c r="L253" s="39">
        <v>4.105020557984262</v>
      </c>
      <c r="M253" s="39">
        <v>2.5357276070521571</v>
      </c>
      <c r="N253" s="41">
        <v>4.5944787445729993</v>
      </c>
      <c r="O253" s="38">
        <v>1.4186153428820323</v>
      </c>
      <c r="P253" s="39">
        <v>4.8993524263467165</v>
      </c>
      <c r="Q253" s="39">
        <v>3.3296672459109042</v>
      </c>
      <c r="R253" s="41">
        <v>5.7238101879969143</v>
      </c>
      <c r="S253" s="42">
        <v>0.90002695111149345</v>
      </c>
      <c r="T253" s="39">
        <v>5.5473501100931983</v>
      </c>
      <c r="U253" s="39">
        <v>3.5501869654113527</v>
      </c>
      <c r="V253" s="41">
        <v>6.9280231288795004</v>
      </c>
      <c r="W253" s="38">
        <v>1.4186153428820323</v>
      </c>
      <c r="X253" s="39">
        <v>6.3478108000442202</v>
      </c>
      <c r="Y253" s="39">
        <v>4.2553556829411017</v>
      </c>
      <c r="Z253" s="40">
        <v>7.9808381242625108</v>
      </c>
      <c r="AA253" s="36" t="s">
        <v>89</v>
      </c>
      <c r="AB253" s="39">
        <v>81</v>
      </c>
      <c r="AC253" s="44" t="s">
        <v>90</v>
      </c>
      <c r="AD253" s="46" t="s">
        <v>658</v>
      </c>
      <c r="AE253" s="54" t="s">
        <v>659</v>
      </c>
    </row>
    <row r="254" spans="1:31" ht="41.4" x14ac:dyDescent="0.25">
      <c r="A254" s="33" t="s">
        <v>987</v>
      </c>
      <c r="B254" s="34" t="s">
        <v>988</v>
      </c>
      <c r="C254" s="35" t="s">
        <v>989</v>
      </c>
      <c r="D254" s="35" t="s">
        <v>518</v>
      </c>
      <c r="E254" s="35" t="s">
        <v>85</v>
      </c>
      <c r="F254" s="34" t="s">
        <v>960</v>
      </c>
      <c r="G254" s="34" t="s">
        <v>961</v>
      </c>
      <c r="H254" s="36">
        <v>28.1</v>
      </c>
      <c r="I254" s="35">
        <v>23.1</v>
      </c>
      <c r="J254" s="44">
        <v>12.9</v>
      </c>
      <c r="K254" s="38">
        <v>0.90002695111149345</v>
      </c>
      <c r="L254" s="39">
        <v>4.105020557984262</v>
      </c>
      <c r="M254" s="39">
        <v>2.5357276070521571</v>
      </c>
      <c r="N254" s="41">
        <v>4.5944787445729993</v>
      </c>
      <c r="O254" s="38" t="s">
        <v>88</v>
      </c>
      <c r="P254" s="39" t="s">
        <v>88</v>
      </c>
      <c r="Q254" s="39" t="s">
        <v>88</v>
      </c>
      <c r="R254" s="41" t="s">
        <v>88</v>
      </c>
      <c r="S254" s="42" t="s">
        <v>88</v>
      </c>
      <c r="T254" s="39" t="s">
        <v>88</v>
      </c>
      <c r="U254" s="39" t="s">
        <v>88</v>
      </c>
      <c r="V254" s="41" t="s">
        <v>88</v>
      </c>
      <c r="W254" s="38" t="s">
        <v>88</v>
      </c>
      <c r="X254" s="39" t="s">
        <v>88</v>
      </c>
      <c r="Y254" s="39" t="s">
        <v>88</v>
      </c>
      <c r="Z254" s="40" t="s">
        <v>88</v>
      </c>
      <c r="AA254" s="36" t="s">
        <v>89</v>
      </c>
      <c r="AB254" s="39">
        <v>81</v>
      </c>
      <c r="AC254" s="44" t="s">
        <v>90</v>
      </c>
      <c r="AD254" s="46" t="s">
        <v>962</v>
      </c>
      <c r="AE254" s="54" t="s">
        <v>659</v>
      </c>
    </row>
    <row r="255" spans="1:31" ht="61.8" x14ac:dyDescent="0.25">
      <c r="A255" s="33" t="s">
        <v>987</v>
      </c>
      <c r="B255" s="34" t="s">
        <v>988</v>
      </c>
      <c r="C255" s="35" t="s">
        <v>990</v>
      </c>
      <c r="D255" s="35" t="s">
        <v>518</v>
      </c>
      <c r="E255" s="35" t="s">
        <v>85</v>
      </c>
      <c r="F255" s="34" t="s">
        <v>964</v>
      </c>
      <c r="G255" s="34" t="s">
        <v>991</v>
      </c>
      <c r="H255" s="36">
        <v>28.1</v>
      </c>
      <c r="I255" s="35">
        <v>23.1</v>
      </c>
      <c r="J255" s="44">
        <v>12.9</v>
      </c>
      <c r="K255" s="38">
        <v>0.90002695111149345</v>
      </c>
      <c r="L255" s="39">
        <v>4.1601979615342968</v>
      </c>
      <c r="M255" s="39">
        <v>2.6085622122105483</v>
      </c>
      <c r="N255" s="41">
        <v>4.7539261135594719</v>
      </c>
      <c r="O255" s="38">
        <v>1.4186153428820323</v>
      </c>
      <c r="P255" s="39">
        <v>4.982782319927372</v>
      </c>
      <c r="Q255" s="39">
        <v>3.3957906660637076</v>
      </c>
      <c r="R255" s="41">
        <v>5.8846812407511235</v>
      </c>
      <c r="S255" s="42">
        <v>0.90002695111149345</v>
      </c>
      <c r="T255" s="39">
        <v>5.6218109197146049</v>
      </c>
      <c r="U255" s="39">
        <v>3.6002746664360035</v>
      </c>
      <c r="V255" s="41">
        <v>7.0655764415306717</v>
      </c>
      <c r="W255" s="38">
        <v>1.4186153428820323</v>
      </c>
      <c r="X255" s="39">
        <v>6.4205452403679626</v>
      </c>
      <c r="Y255" s="39">
        <v>4.3021337155990409</v>
      </c>
      <c r="Z255" s="40">
        <v>8.1212262610388457</v>
      </c>
      <c r="AA255" s="36" t="s">
        <v>89</v>
      </c>
      <c r="AB255" s="39">
        <v>81</v>
      </c>
      <c r="AC255" s="44" t="s">
        <v>90</v>
      </c>
      <c r="AD255" s="46" t="s">
        <v>992</v>
      </c>
      <c r="AE255" s="54" t="s">
        <v>967</v>
      </c>
    </row>
    <row r="256" spans="1:31" ht="61.8" x14ac:dyDescent="0.25">
      <c r="A256" s="33" t="s">
        <v>987</v>
      </c>
      <c r="B256" s="34" t="s">
        <v>988</v>
      </c>
      <c r="C256" s="35" t="s">
        <v>993</v>
      </c>
      <c r="D256" s="35" t="s">
        <v>518</v>
      </c>
      <c r="E256" s="35" t="s">
        <v>85</v>
      </c>
      <c r="F256" s="34" t="s">
        <v>964</v>
      </c>
      <c r="G256" s="34" t="s">
        <v>994</v>
      </c>
      <c r="H256" s="36">
        <v>28.1</v>
      </c>
      <c r="I256" s="35">
        <v>23.1</v>
      </c>
      <c r="J256" s="44">
        <v>12.9</v>
      </c>
      <c r="K256" s="38">
        <v>0.90002695111149345</v>
      </c>
      <c r="L256" s="39">
        <v>4.1601979615342968</v>
      </c>
      <c r="M256" s="39">
        <v>2.6085622122105483</v>
      </c>
      <c r="N256" s="41">
        <v>4.7539261135594719</v>
      </c>
      <c r="O256" s="38">
        <v>1.4186153428820323</v>
      </c>
      <c r="P256" s="39">
        <v>4.982782319927372</v>
      </c>
      <c r="Q256" s="39">
        <v>3.3957906660637076</v>
      </c>
      <c r="R256" s="41">
        <v>5.8846812407511235</v>
      </c>
      <c r="S256" s="42">
        <v>0.90002695111149345</v>
      </c>
      <c r="T256" s="39">
        <v>5.6218109197146049</v>
      </c>
      <c r="U256" s="39">
        <v>3.6002746664360035</v>
      </c>
      <c r="V256" s="41">
        <v>7.0655764415306717</v>
      </c>
      <c r="W256" s="38">
        <v>1.4186153428820323</v>
      </c>
      <c r="X256" s="39">
        <v>6.4205452403679626</v>
      </c>
      <c r="Y256" s="39">
        <v>4.3021337155990409</v>
      </c>
      <c r="Z256" s="40">
        <v>8.1212262610388457</v>
      </c>
      <c r="AA256" s="36" t="s">
        <v>89</v>
      </c>
      <c r="AB256" s="39">
        <v>81</v>
      </c>
      <c r="AC256" s="44" t="s">
        <v>90</v>
      </c>
      <c r="AD256" s="46" t="s">
        <v>992</v>
      </c>
      <c r="AE256" s="54" t="s">
        <v>967</v>
      </c>
    </row>
    <row r="257" spans="1:31" ht="61.8" x14ac:dyDescent="0.25">
      <c r="A257" s="33" t="s">
        <v>987</v>
      </c>
      <c r="B257" s="34" t="s">
        <v>988</v>
      </c>
      <c r="C257" s="35" t="s">
        <v>995</v>
      </c>
      <c r="D257" s="35" t="s">
        <v>518</v>
      </c>
      <c r="E257" s="35" t="s">
        <v>85</v>
      </c>
      <c r="F257" s="34" t="s">
        <v>964</v>
      </c>
      <c r="G257" s="34" t="s">
        <v>996</v>
      </c>
      <c r="H257" s="36">
        <v>28.1</v>
      </c>
      <c r="I257" s="35">
        <v>23.1</v>
      </c>
      <c r="J257" s="44">
        <v>12.9</v>
      </c>
      <c r="K257" s="38">
        <v>0.90002695111149345</v>
      </c>
      <c r="L257" s="39">
        <v>4.1601979615342968</v>
      </c>
      <c r="M257" s="39">
        <v>2.6085622122105483</v>
      </c>
      <c r="N257" s="41">
        <v>4.7539261135594719</v>
      </c>
      <c r="O257" s="38">
        <v>1.4186153428820323</v>
      </c>
      <c r="P257" s="39">
        <v>4.982782319927372</v>
      </c>
      <c r="Q257" s="39">
        <v>3.3957906660637076</v>
      </c>
      <c r="R257" s="41">
        <v>5.8846812407511235</v>
      </c>
      <c r="S257" s="42">
        <v>0.90002695111149345</v>
      </c>
      <c r="T257" s="39">
        <v>5.6218109197146049</v>
      </c>
      <c r="U257" s="39">
        <v>3.6002746664360035</v>
      </c>
      <c r="V257" s="41">
        <v>7.0655764415306717</v>
      </c>
      <c r="W257" s="38">
        <v>1.4186153428820323</v>
      </c>
      <c r="X257" s="39">
        <v>6.4205452403679626</v>
      </c>
      <c r="Y257" s="39">
        <v>4.3021337155990409</v>
      </c>
      <c r="Z257" s="40">
        <v>8.1212262610388457</v>
      </c>
      <c r="AA257" s="36" t="s">
        <v>89</v>
      </c>
      <c r="AB257" s="39">
        <v>81</v>
      </c>
      <c r="AC257" s="44" t="s">
        <v>90</v>
      </c>
      <c r="AD257" s="46" t="s">
        <v>997</v>
      </c>
      <c r="AE257" s="54" t="s">
        <v>659</v>
      </c>
    </row>
    <row r="258" spans="1:31" ht="61.8" x14ac:dyDescent="0.25">
      <c r="A258" s="33" t="s">
        <v>987</v>
      </c>
      <c r="B258" s="34" t="s">
        <v>988</v>
      </c>
      <c r="C258" s="35" t="s">
        <v>998</v>
      </c>
      <c r="D258" s="35" t="s">
        <v>518</v>
      </c>
      <c r="E258" s="35" t="s">
        <v>85</v>
      </c>
      <c r="F258" s="34" t="s">
        <v>973</v>
      </c>
      <c r="G258" s="34" t="s">
        <v>999</v>
      </c>
      <c r="H258" s="36">
        <v>28.1</v>
      </c>
      <c r="I258" s="35">
        <v>23.1</v>
      </c>
      <c r="J258" s="44">
        <v>12.9</v>
      </c>
      <c r="K258" s="38">
        <v>0.90002695111149345</v>
      </c>
      <c r="L258" s="39">
        <v>4.105020557984262</v>
      </c>
      <c r="M258" s="39">
        <v>2.5357276070521571</v>
      </c>
      <c r="N258" s="41">
        <v>4.5944787445729993</v>
      </c>
      <c r="O258" s="38">
        <v>1.4186153428820323</v>
      </c>
      <c r="P258" s="39">
        <v>4.8993524263467165</v>
      </c>
      <c r="Q258" s="39">
        <v>3.3296672459109042</v>
      </c>
      <c r="R258" s="41">
        <v>5.7238101879969143</v>
      </c>
      <c r="S258" s="42">
        <v>0.90002695111149345</v>
      </c>
      <c r="T258" s="39">
        <v>5.5473501100931983</v>
      </c>
      <c r="U258" s="39">
        <v>3.5501869654113527</v>
      </c>
      <c r="V258" s="41">
        <v>6.9280231288795004</v>
      </c>
      <c r="W258" s="38">
        <v>1.4186153428820323</v>
      </c>
      <c r="X258" s="39">
        <v>6.3478108000442202</v>
      </c>
      <c r="Y258" s="39">
        <v>4.2553556829411017</v>
      </c>
      <c r="Z258" s="41">
        <v>7.9808381242625108</v>
      </c>
      <c r="AA258" s="36" t="s">
        <v>89</v>
      </c>
      <c r="AB258" s="39">
        <v>81</v>
      </c>
      <c r="AC258" s="44" t="s">
        <v>90</v>
      </c>
      <c r="AD258" s="46" t="s">
        <v>658</v>
      </c>
      <c r="AE258" s="54" t="s">
        <v>659</v>
      </c>
    </row>
    <row r="259" spans="1:31" ht="61.8" x14ac:dyDescent="0.25">
      <c r="A259" s="33" t="s">
        <v>987</v>
      </c>
      <c r="B259" s="34" t="s">
        <v>988</v>
      </c>
      <c r="C259" s="35" t="s">
        <v>1000</v>
      </c>
      <c r="D259" s="35" t="s">
        <v>518</v>
      </c>
      <c r="E259" s="35" t="s">
        <v>85</v>
      </c>
      <c r="F259" s="34" t="s">
        <v>973</v>
      </c>
      <c r="G259" s="34" t="s">
        <v>974</v>
      </c>
      <c r="H259" s="36">
        <v>28.1</v>
      </c>
      <c r="I259" s="35">
        <v>23.1</v>
      </c>
      <c r="J259" s="44">
        <v>12.9</v>
      </c>
      <c r="K259" s="38">
        <v>0.90002695111149345</v>
      </c>
      <c r="L259" s="39">
        <v>4.105020557984262</v>
      </c>
      <c r="M259" s="39">
        <v>2.5357276070521571</v>
      </c>
      <c r="N259" s="41">
        <v>4.5944787445729993</v>
      </c>
      <c r="O259" s="38">
        <v>1.4186153428820323</v>
      </c>
      <c r="P259" s="39">
        <v>4.8993524263467165</v>
      </c>
      <c r="Q259" s="39">
        <v>3.3296672459109042</v>
      </c>
      <c r="R259" s="41">
        <v>5.7238101879969143</v>
      </c>
      <c r="S259" s="42">
        <v>0.90002695111149345</v>
      </c>
      <c r="T259" s="39">
        <v>5.5473501100931983</v>
      </c>
      <c r="U259" s="39">
        <v>3.5501869654113527</v>
      </c>
      <c r="V259" s="41">
        <v>6.9280231288795004</v>
      </c>
      <c r="W259" s="38">
        <v>1.4186153428820323</v>
      </c>
      <c r="X259" s="39">
        <v>6.3478108000442202</v>
      </c>
      <c r="Y259" s="39">
        <v>4.2553556829411017</v>
      </c>
      <c r="Z259" s="41">
        <v>7.9808381242625108</v>
      </c>
      <c r="AA259" s="36" t="s">
        <v>89</v>
      </c>
      <c r="AB259" s="39">
        <v>81</v>
      </c>
      <c r="AC259" s="44" t="s">
        <v>90</v>
      </c>
      <c r="AD259" s="46" t="s">
        <v>658</v>
      </c>
      <c r="AE259" s="54" t="s">
        <v>659</v>
      </c>
    </row>
    <row r="260" spans="1:31" ht="51.6" x14ac:dyDescent="0.25">
      <c r="A260" s="33" t="s">
        <v>1001</v>
      </c>
      <c r="B260" s="34" t="s">
        <v>1002</v>
      </c>
      <c r="C260" s="34" t="s">
        <v>1003</v>
      </c>
      <c r="D260" s="34" t="s">
        <v>518</v>
      </c>
      <c r="E260" s="34" t="s">
        <v>85</v>
      </c>
      <c r="F260" s="34" t="s">
        <v>1004</v>
      </c>
      <c r="G260" s="34" t="s">
        <v>1005</v>
      </c>
      <c r="H260" s="36">
        <v>28.1</v>
      </c>
      <c r="I260" s="35">
        <v>23.1</v>
      </c>
      <c r="J260" s="44">
        <v>7</v>
      </c>
      <c r="K260" s="38">
        <v>0.86002156088919479</v>
      </c>
      <c r="L260" s="39">
        <v>4.4566726775001708</v>
      </c>
      <c r="M260" s="39">
        <v>5.7775461739088581</v>
      </c>
      <c r="N260" s="41">
        <v>9.813052390567309</v>
      </c>
      <c r="O260" s="38">
        <v>1.2748922743056257</v>
      </c>
      <c r="P260" s="39">
        <v>5.0642110240610982</v>
      </c>
      <c r="Q260" s="39">
        <v>6.476879142115509</v>
      </c>
      <c r="R260" s="41">
        <v>11.09784639435256</v>
      </c>
      <c r="S260" s="42">
        <v>0.86002156088919479</v>
      </c>
      <c r="T260" s="39">
        <v>5.3396415169790021</v>
      </c>
      <c r="U260" s="39">
        <v>7.2148510646916479</v>
      </c>
      <c r="V260" s="41">
        <v>11.760748075784514</v>
      </c>
      <c r="W260" s="38">
        <v>1.2748922743056257</v>
      </c>
      <c r="X260" s="39">
        <v>5.9288401753021063</v>
      </c>
      <c r="Y260" s="39">
        <v>8.1517786301752899</v>
      </c>
      <c r="Z260" s="40">
        <v>12.180644021193032</v>
      </c>
      <c r="AA260" s="36" t="s">
        <v>89</v>
      </c>
      <c r="AB260" s="35">
        <v>81</v>
      </c>
      <c r="AC260" s="44" t="s">
        <v>90</v>
      </c>
      <c r="AD260" s="46" t="s">
        <v>1006</v>
      </c>
      <c r="AE260" s="54" t="s">
        <v>1007</v>
      </c>
    </row>
    <row r="261" spans="1:31" ht="41.4" x14ac:dyDescent="0.25">
      <c r="A261" s="33" t="s">
        <v>1008</v>
      </c>
      <c r="B261" s="34" t="s">
        <v>1009</v>
      </c>
      <c r="C261" s="35" t="s">
        <v>1010</v>
      </c>
      <c r="D261" s="35" t="s">
        <v>518</v>
      </c>
      <c r="E261" s="35" t="s">
        <v>85</v>
      </c>
      <c r="F261" s="34" t="s">
        <v>960</v>
      </c>
      <c r="G261" s="34" t="s">
        <v>1011</v>
      </c>
      <c r="H261" s="36">
        <v>28.1</v>
      </c>
      <c r="I261" s="35">
        <v>23.1</v>
      </c>
      <c r="J261" s="44">
        <v>12.9</v>
      </c>
      <c r="K261" s="38">
        <v>0.90002695111149345</v>
      </c>
      <c r="L261" s="39">
        <v>4.105020557984262</v>
      </c>
      <c r="M261" s="39">
        <v>2.5357276070521571</v>
      </c>
      <c r="N261" s="41">
        <v>4.5944787445729993</v>
      </c>
      <c r="O261" s="38" t="s">
        <v>88</v>
      </c>
      <c r="P261" s="39" t="s">
        <v>88</v>
      </c>
      <c r="Q261" s="39" t="s">
        <v>88</v>
      </c>
      <c r="R261" s="41" t="s">
        <v>88</v>
      </c>
      <c r="S261" s="42" t="s">
        <v>88</v>
      </c>
      <c r="T261" s="39" t="s">
        <v>88</v>
      </c>
      <c r="U261" s="39" t="s">
        <v>88</v>
      </c>
      <c r="V261" s="41" t="s">
        <v>88</v>
      </c>
      <c r="W261" s="38" t="s">
        <v>88</v>
      </c>
      <c r="X261" s="39" t="s">
        <v>88</v>
      </c>
      <c r="Y261" s="39" t="s">
        <v>88</v>
      </c>
      <c r="Z261" s="40" t="s">
        <v>88</v>
      </c>
      <c r="AA261" s="36" t="s">
        <v>89</v>
      </c>
      <c r="AB261" s="39">
        <v>81</v>
      </c>
      <c r="AC261" s="44" t="s">
        <v>90</v>
      </c>
      <c r="AD261" s="46" t="s">
        <v>962</v>
      </c>
      <c r="AE261" s="54" t="s">
        <v>659</v>
      </c>
    </row>
    <row r="262" spans="1:31" ht="61.8" x14ac:dyDescent="0.25">
      <c r="A262" s="33" t="s">
        <v>1008</v>
      </c>
      <c r="B262" s="34" t="s">
        <v>1009</v>
      </c>
      <c r="C262" s="35" t="s">
        <v>1012</v>
      </c>
      <c r="D262" s="35" t="s">
        <v>518</v>
      </c>
      <c r="E262" s="35" t="s">
        <v>85</v>
      </c>
      <c r="F262" s="34" t="s">
        <v>964</v>
      </c>
      <c r="G262" s="34" t="s">
        <v>1013</v>
      </c>
      <c r="H262" s="36">
        <v>28.1</v>
      </c>
      <c r="I262" s="35">
        <v>23.1</v>
      </c>
      <c r="J262" s="44">
        <v>12.9</v>
      </c>
      <c r="K262" s="38">
        <v>0.90002695111149345</v>
      </c>
      <c r="L262" s="39">
        <v>4.2787207763112836</v>
      </c>
      <c r="M262" s="39">
        <v>2.7240365354473113</v>
      </c>
      <c r="N262" s="41">
        <v>5.0097814915864438</v>
      </c>
      <c r="O262" s="38">
        <v>1.4186153428820323</v>
      </c>
      <c r="P262" s="39">
        <v>5.115638211147556</v>
      </c>
      <c r="Q262" s="39">
        <v>3.484197318151419</v>
      </c>
      <c r="R262" s="41">
        <v>6.1359912552647078</v>
      </c>
      <c r="S262" s="42">
        <v>0.90002695111149345</v>
      </c>
      <c r="T262" s="39">
        <v>5.7400077548819377</v>
      </c>
      <c r="U262" s="39">
        <v>3.6786120068318651</v>
      </c>
      <c r="V262" s="41">
        <v>7.2909676674311115</v>
      </c>
      <c r="W262" s="38">
        <v>1.4186153428820323</v>
      </c>
      <c r="X262" s="39">
        <v>6.5359798846590405</v>
      </c>
      <c r="Y262" s="39">
        <v>4.3751755866081661</v>
      </c>
      <c r="Z262" s="40">
        <v>8.345423209618497</v>
      </c>
      <c r="AA262" s="36" t="s">
        <v>89</v>
      </c>
      <c r="AB262" s="39">
        <v>81</v>
      </c>
      <c r="AC262" s="44" t="s">
        <v>90</v>
      </c>
      <c r="AD262" s="46" t="s">
        <v>1014</v>
      </c>
      <c r="AE262" s="54" t="s">
        <v>659</v>
      </c>
    </row>
    <row r="263" spans="1:31" ht="61.8" x14ac:dyDescent="0.25">
      <c r="A263" s="33" t="s">
        <v>1008</v>
      </c>
      <c r="B263" s="34" t="s">
        <v>1009</v>
      </c>
      <c r="C263" s="35" t="s">
        <v>1015</v>
      </c>
      <c r="D263" s="35" t="s">
        <v>518</v>
      </c>
      <c r="E263" s="35" t="s">
        <v>85</v>
      </c>
      <c r="F263" s="34" t="s">
        <v>964</v>
      </c>
      <c r="G263" s="34" t="s">
        <v>1016</v>
      </c>
      <c r="H263" s="36">
        <v>28.1</v>
      </c>
      <c r="I263" s="35">
        <v>23.1</v>
      </c>
      <c r="J263" s="44">
        <v>12.9</v>
      </c>
      <c r="K263" s="38">
        <v>0.90002695111149345</v>
      </c>
      <c r="L263" s="39">
        <v>4.2787207763112836</v>
      </c>
      <c r="M263" s="39">
        <v>2.7240365354473113</v>
      </c>
      <c r="N263" s="41">
        <v>5.0097814915864438</v>
      </c>
      <c r="O263" s="38">
        <v>1.4186153428820323</v>
      </c>
      <c r="P263" s="39">
        <v>5.115638211147556</v>
      </c>
      <c r="Q263" s="39">
        <v>3.484197318151419</v>
      </c>
      <c r="R263" s="41">
        <v>6.1359912552647078</v>
      </c>
      <c r="S263" s="42">
        <v>0.90002695111149345</v>
      </c>
      <c r="T263" s="39">
        <v>5.7400077548819377</v>
      </c>
      <c r="U263" s="39">
        <v>3.6786120068318651</v>
      </c>
      <c r="V263" s="41">
        <v>7.2909676674311115</v>
      </c>
      <c r="W263" s="38">
        <v>1.4186153428820323</v>
      </c>
      <c r="X263" s="39">
        <v>6.5359798846590405</v>
      </c>
      <c r="Y263" s="39">
        <v>4.3751755866081661</v>
      </c>
      <c r="Z263" s="40">
        <v>8.345423209618497</v>
      </c>
      <c r="AA263" s="36" t="s">
        <v>89</v>
      </c>
      <c r="AB263" s="39">
        <v>81</v>
      </c>
      <c r="AC263" s="44" t="s">
        <v>90</v>
      </c>
      <c r="AD263" s="46" t="s">
        <v>1014</v>
      </c>
      <c r="AE263" s="54" t="s">
        <v>659</v>
      </c>
    </row>
    <row r="264" spans="1:31" ht="61.8" x14ac:dyDescent="0.25">
      <c r="A264" s="33" t="s">
        <v>1008</v>
      </c>
      <c r="B264" s="34" t="s">
        <v>1009</v>
      </c>
      <c r="C264" s="35" t="s">
        <v>1017</v>
      </c>
      <c r="D264" s="35" t="s">
        <v>518</v>
      </c>
      <c r="E264" s="35" t="s">
        <v>85</v>
      </c>
      <c r="F264" s="34" t="s">
        <v>964</v>
      </c>
      <c r="G264" s="34" t="s">
        <v>1018</v>
      </c>
      <c r="H264" s="36">
        <v>28.1</v>
      </c>
      <c r="I264" s="35">
        <v>23.1</v>
      </c>
      <c r="J264" s="44">
        <v>12.9</v>
      </c>
      <c r="K264" s="38">
        <v>0.90002695111149345</v>
      </c>
      <c r="L264" s="39">
        <v>4.2787207763112836</v>
      </c>
      <c r="M264" s="39">
        <v>2.7240365354473113</v>
      </c>
      <c r="N264" s="41">
        <v>5.0097814915864438</v>
      </c>
      <c r="O264" s="38">
        <v>1.4186153428820323</v>
      </c>
      <c r="P264" s="39">
        <v>5.115638211147556</v>
      </c>
      <c r="Q264" s="39">
        <v>3.484197318151419</v>
      </c>
      <c r="R264" s="41">
        <v>6.1359912552647078</v>
      </c>
      <c r="S264" s="42">
        <v>0.90002695111149345</v>
      </c>
      <c r="T264" s="39">
        <v>5.7400077548819377</v>
      </c>
      <c r="U264" s="39">
        <v>3.6786120068318651</v>
      </c>
      <c r="V264" s="41">
        <v>7.2909676674311115</v>
      </c>
      <c r="W264" s="38">
        <v>1.4186153428820323</v>
      </c>
      <c r="X264" s="39">
        <v>6.5359798846590405</v>
      </c>
      <c r="Y264" s="39">
        <v>4.3751755866081661</v>
      </c>
      <c r="Z264" s="40">
        <v>8.345423209618497</v>
      </c>
      <c r="AA264" s="36" t="s">
        <v>89</v>
      </c>
      <c r="AB264" s="39">
        <v>81</v>
      </c>
      <c r="AC264" s="44" t="s">
        <v>90</v>
      </c>
      <c r="AD264" s="46" t="s">
        <v>1014</v>
      </c>
      <c r="AE264" s="54" t="s">
        <v>659</v>
      </c>
    </row>
    <row r="265" spans="1:31" ht="51.6" x14ac:dyDescent="0.25">
      <c r="A265" s="33" t="s">
        <v>1019</v>
      </c>
      <c r="B265" s="34" t="s">
        <v>1020</v>
      </c>
      <c r="C265" s="34" t="s">
        <v>1021</v>
      </c>
      <c r="D265" s="34" t="s">
        <v>518</v>
      </c>
      <c r="E265" s="34" t="s">
        <v>85</v>
      </c>
      <c r="F265" s="34" t="s">
        <v>1004</v>
      </c>
      <c r="G265" s="34" t="s">
        <v>1022</v>
      </c>
      <c r="H265" s="36">
        <v>28.1</v>
      </c>
      <c r="I265" s="35">
        <v>23.1</v>
      </c>
      <c r="J265" s="44">
        <v>10</v>
      </c>
      <c r="K265" s="38">
        <v>0.86002156088919479</v>
      </c>
      <c r="L265" s="39">
        <v>3.4900166189911292</v>
      </c>
      <c r="M265" s="39">
        <v>4.4098687475520446</v>
      </c>
      <c r="N265" s="41">
        <v>7.4018849193518248</v>
      </c>
      <c r="O265" s="38">
        <v>1.2748922743056257</v>
      </c>
      <c r="P265" s="39">
        <v>4.1586225452737038</v>
      </c>
      <c r="Q265" s="39">
        <v>5.1937575479212246</v>
      </c>
      <c r="R265" s="41">
        <v>9.167545109658489</v>
      </c>
      <c r="S265" s="42">
        <v>0.86002156088919479</v>
      </c>
      <c r="T265" s="39">
        <v>4.6506343913757577</v>
      </c>
      <c r="U265" s="39">
        <v>6.0639091179622744</v>
      </c>
      <c r="V265" s="41">
        <v>11.768231890782026</v>
      </c>
      <c r="W265" s="38">
        <v>1.2748922743056257</v>
      </c>
      <c r="X265" s="39">
        <v>5.2860309997593111</v>
      </c>
      <c r="Y265" s="39">
        <v>6.8006535800364585</v>
      </c>
      <c r="Z265" s="40">
        <v>12.197132074017146</v>
      </c>
      <c r="AA265" s="36" t="s">
        <v>89</v>
      </c>
      <c r="AB265" s="35">
        <v>81</v>
      </c>
      <c r="AC265" s="44" t="s">
        <v>90</v>
      </c>
      <c r="AD265" s="46" t="s">
        <v>1023</v>
      </c>
      <c r="AE265" s="54" t="s">
        <v>1007</v>
      </c>
    </row>
    <row r="266" spans="1:31" ht="51.6" x14ac:dyDescent="0.25">
      <c r="A266" s="33" t="s">
        <v>1024</v>
      </c>
      <c r="B266" s="34" t="s">
        <v>1025</v>
      </c>
      <c r="C266" s="34" t="s">
        <v>1026</v>
      </c>
      <c r="D266" s="34" t="s">
        <v>757</v>
      </c>
      <c r="E266" s="34" t="s">
        <v>85</v>
      </c>
      <c r="F266" s="34" t="s">
        <v>1004</v>
      </c>
      <c r="G266" s="34" t="s">
        <v>1027</v>
      </c>
      <c r="H266" s="36">
        <v>28.1</v>
      </c>
      <c r="I266" s="35">
        <v>23.1</v>
      </c>
      <c r="J266" s="44">
        <v>10</v>
      </c>
      <c r="K266" s="38">
        <v>0.86002156088919479</v>
      </c>
      <c r="L266" s="39">
        <v>3.4967072508553438</v>
      </c>
      <c r="M266" s="39">
        <v>4.419715284010886</v>
      </c>
      <c r="N266" s="41">
        <v>7.3876616909818535</v>
      </c>
      <c r="O266" s="38">
        <v>1.2748922743056257</v>
      </c>
      <c r="P266" s="39">
        <v>4.1652203749792749</v>
      </c>
      <c r="Q266" s="39">
        <v>5.2032307525647452</v>
      </c>
      <c r="R266" s="41">
        <v>9.1459430069507039</v>
      </c>
      <c r="S266" s="42">
        <v>0.86002156088919479</v>
      </c>
      <c r="T266" s="39">
        <v>4.6564773157718244</v>
      </c>
      <c r="U266" s="39">
        <v>6.0724892633253731</v>
      </c>
      <c r="V266" s="41">
        <v>11.769765513555106</v>
      </c>
      <c r="W266" s="38">
        <v>1.2748922743056257</v>
      </c>
      <c r="X266" s="39">
        <v>5.2917358146115649</v>
      </c>
      <c r="Y266" s="39">
        <v>6.8089254133346833</v>
      </c>
      <c r="Z266" s="40">
        <v>12.19459128432713</v>
      </c>
      <c r="AA266" s="36" t="s">
        <v>89</v>
      </c>
      <c r="AB266" s="35">
        <v>116</v>
      </c>
      <c r="AC266" s="44" t="s">
        <v>90</v>
      </c>
      <c r="AD266" s="46" t="s">
        <v>1028</v>
      </c>
      <c r="AE266" s="54" t="s">
        <v>1007</v>
      </c>
    </row>
    <row r="267" spans="1:31" ht="51.6" x14ac:dyDescent="0.25">
      <c r="A267" s="33" t="s">
        <v>1029</v>
      </c>
      <c r="B267" s="34" t="s">
        <v>1030</v>
      </c>
      <c r="C267" s="34" t="s">
        <v>1031</v>
      </c>
      <c r="D267" s="34" t="s">
        <v>757</v>
      </c>
      <c r="E267" s="34" t="s">
        <v>85</v>
      </c>
      <c r="F267" s="34" t="s">
        <v>1004</v>
      </c>
      <c r="G267" s="34" t="s">
        <v>1032</v>
      </c>
      <c r="H267" s="36">
        <v>28.1</v>
      </c>
      <c r="I267" s="35">
        <v>23.1</v>
      </c>
      <c r="J267" s="44">
        <v>7</v>
      </c>
      <c r="K267" s="38">
        <v>0.86002156088919479</v>
      </c>
      <c r="L267" s="39">
        <v>3.4918415778168477</v>
      </c>
      <c r="M267" s="39">
        <v>4.412555136279301</v>
      </c>
      <c r="N267" s="41">
        <v>5.511639412324036</v>
      </c>
      <c r="O267" s="38">
        <v>1.2748922743056257</v>
      </c>
      <c r="P267" s="39">
        <v>4.5173060674222381</v>
      </c>
      <c r="Q267" s="39">
        <v>5.6994510657761017</v>
      </c>
      <c r="R267" s="41">
        <v>7.1251213811728773</v>
      </c>
      <c r="S267" s="42">
        <v>0.86002156088919479</v>
      </c>
      <c r="T267" s="39">
        <v>5.8055814002386414</v>
      </c>
      <c r="U267" s="39">
        <v>8.6422638325539989</v>
      </c>
      <c r="V267" s="41">
        <v>11.77889707712866</v>
      </c>
      <c r="W267" s="38">
        <v>1.2748922743056257</v>
      </c>
      <c r="X267" s="39">
        <v>6.4231918878640712</v>
      </c>
      <c r="Y267" s="39">
        <v>9.7212958606726811</v>
      </c>
      <c r="Z267" s="40">
        <v>12.152757444712101</v>
      </c>
      <c r="AA267" s="36" t="s">
        <v>89</v>
      </c>
      <c r="AB267" s="35">
        <v>116</v>
      </c>
      <c r="AC267" s="44" t="s">
        <v>90</v>
      </c>
      <c r="AD267" s="46" t="s">
        <v>1033</v>
      </c>
      <c r="AE267" s="54" t="s">
        <v>1007</v>
      </c>
    </row>
    <row r="268" spans="1:31" ht="51.6" x14ac:dyDescent="0.25">
      <c r="A268" s="33" t="s">
        <v>1034</v>
      </c>
      <c r="B268" s="34" t="s">
        <v>1035</v>
      </c>
      <c r="C268" s="35" t="s">
        <v>1036</v>
      </c>
      <c r="D268" s="35" t="s">
        <v>757</v>
      </c>
      <c r="E268" s="35" t="s">
        <v>85</v>
      </c>
      <c r="F268" s="34" t="s">
        <v>680</v>
      </c>
      <c r="G268" s="34" t="s">
        <v>1037</v>
      </c>
      <c r="H268" s="36">
        <v>28.1</v>
      </c>
      <c r="I268" s="35">
        <v>23.1</v>
      </c>
      <c r="J268" s="44">
        <v>12.9</v>
      </c>
      <c r="K268" s="38">
        <v>1.4989262791755498</v>
      </c>
      <c r="L268" s="39">
        <v>5.1970523426565851</v>
      </c>
      <c r="M268" s="39">
        <v>3.7876137079225143</v>
      </c>
      <c r="N268" s="41">
        <v>8.3937408535216527</v>
      </c>
      <c r="O268" s="38">
        <v>1.6751133594356238</v>
      </c>
      <c r="P268" s="39">
        <v>5.7781231211145831</v>
      </c>
      <c r="Q268" s="39">
        <v>4.2302790651942388</v>
      </c>
      <c r="R268" s="41">
        <v>9.6666560660915746</v>
      </c>
      <c r="S268" s="42">
        <v>1.4989262791755498</v>
      </c>
      <c r="T268" s="39">
        <v>6.9201783678971474</v>
      </c>
      <c r="U268" s="39">
        <v>4.9099598752726807</v>
      </c>
      <c r="V268" s="41" t="s">
        <v>408</v>
      </c>
      <c r="W268" s="38">
        <v>1.6751133594356238</v>
      </c>
      <c r="X268" s="39">
        <v>7.4002713308108703</v>
      </c>
      <c r="Y268" s="39">
        <v>5.3610813571980387</v>
      </c>
      <c r="Z268" s="40" t="s">
        <v>408</v>
      </c>
      <c r="AA268" s="36" t="s">
        <v>89</v>
      </c>
      <c r="AB268" s="39">
        <v>112</v>
      </c>
      <c r="AC268" s="44" t="s">
        <v>90</v>
      </c>
      <c r="AD268" s="46" t="s">
        <v>696</v>
      </c>
      <c r="AE268" s="54" t="s">
        <v>683</v>
      </c>
    </row>
    <row r="269" spans="1:31" ht="51.6" x14ac:dyDescent="0.25">
      <c r="A269" s="33" t="s">
        <v>1038</v>
      </c>
      <c r="B269" s="34" t="s">
        <v>1039</v>
      </c>
      <c r="C269" s="35" t="s">
        <v>1040</v>
      </c>
      <c r="D269" s="35" t="s">
        <v>343</v>
      </c>
      <c r="E269" s="35" t="s">
        <v>85</v>
      </c>
      <c r="F269" s="34" t="s">
        <v>923</v>
      </c>
      <c r="G269" s="34" t="s">
        <v>1041</v>
      </c>
      <c r="H269" s="36">
        <v>28.1</v>
      </c>
      <c r="I269" s="35">
        <v>23.1</v>
      </c>
      <c r="J269" s="44">
        <v>12.9</v>
      </c>
      <c r="K269" s="38">
        <v>0.90002695111149345</v>
      </c>
      <c r="L269" s="39">
        <v>3.1304761137480579</v>
      </c>
      <c r="M269" s="39">
        <v>1.7540523755181128</v>
      </c>
      <c r="N269" s="41">
        <v>2.8620044123942772</v>
      </c>
      <c r="O269" s="38" t="s">
        <v>88</v>
      </c>
      <c r="P269" s="39" t="s">
        <v>88</v>
      </c>
      <c r="Q269" s="39" t="s">
        <v>88</v>
      </c>
      <c r="R269" s="41" t="s">
        <v>88</v>
      </c>
      <c r="S269" s="42">
        <v>0.90002695111149345</v>
      </c>
      <c r="T269" s="39">
        <v>3.8253971081558102</v>
      </c>
      <c r="U269" s="39">
        <v>2.2277206546689463</v>
      </c>
      <c r="V269" s="41">
        <v>3.9726156400864516</v>
      </c>
      <c r="W269" s="38" t="s">
        <v>88</v>
      </c>
      <c r="X269" s="39" t="s">
        <v>88</v>
      </c>
      <c r="Y269" s="39" t="s">
        <v>88</v>
      </c>
      <c r="Z269" s="40" t="s">
        <v>88</v>
      </c>
      <c r="AA269" s="36" t="s">
        <v>89</v>
      </c>
      <c r="AB269" s="39">
        <v>50</v>
      </c>
      <c r="AC269" s="44" t="s">
        <v>90</v>
      </c>
      <c r="AD269" s="46" t="s">
        <v>1042</v>
      </c>
      <c r="AE269" s="54" t="s">
        <v>926</v>
      </c>
    </row>
    <row r="270" spans="1:31" ht="51.6" x14ac:dyDescent="0.25">
      <c r="A270" s="33" t="s">
        <v>1038</v>
      </c>
      <c r="B270" s="34" t="s">
        <v>1039</v>
      </c>
      <c r="C270" s="35" t="s">
        <v>1043</v>
      </c>
      <c r="D270" s="35" t="s">
        <v>343</v>
      </c>
      <c r="E270" s="35" t="s">
        <v>85</v>
      </c>
      <c r="F270" s="34" t="s">
        <v>923</v>
      </c>
      <c r="G270" s="34" t="s">
        <v>1044</v>
      </c>
      <c r="H270" s="36">
        <v>28.1</v>
      </c>
      <c r="I270" s="35">
        <v>23.1</v>
      </c>
      <c r="J270" s="44">
        <v>12.9</v>
      </c>
      <c r="K270" s="38">
        <v>0.90002695111149345</v>
      </c>
      <c r="L270" s="39">
        <v>3.1304761137480579</v>
      </c>
      <c r="M270" s="39">
        <v>1.7540523755181128</v>
      </c>
      <c r="N270" s="41">
        <v>2.8620044123942772</v>
      </c>
      <c r="O270" s="38" t="s">
        <v>88</v>
      </c>
      <c r="P270" s="39" t="s">
        <v>88</v>
      </c>
      <c r="Q270" s="39" t="s">
        <v>88</v>
      </c>
      <c r="R270" s="41" t="s">
        <v>88</v>
      </c>
      <c r="S270" s="42">
        <v>0.90002695111149345</v>
      </c>
      <c r="T270" s="39">
        <v>3.8253971081558102</v>
      </c>
      <c r="U270" s="39">
        <v>2.2277206546689463</v>
      </c>
      <c r="V270" s="41">
        <v>3.9726156400864516</v>
      </c>
      <c r="W270" s="38" t="s">
        <v>88</v>
      </c>
      <c r="X270" s="39" t="s">
        <v>88</v>
      </c>
      <c r="Y270" s="39" t="s">
        <v>88</v>
      </c>
      <c r="Z270" s="40" t="s">
        <v>88</v>
      </c>
      <c r="AA270" s="36" t="s">
        <v>89</v>
      </c>
      <c r="AB270" s="39">
        <v>50</v>
      </c>
      <c r="AC270" s="44" t="s">
        <v>90</v>
      </c>
      <c r="AD270" s="46" t="s">
        <v>1042</v>
      </c>
      <c r="AE270" s="54" t="s">
        <v>926</v>
      </c>
    </row>
    <row r="271" spans="1:31" ht="51.6" x14ac:dyDescent="0.25">
      <c r="A271" s="33" t="s">
        <v>1038</v>
      </c>
      <c r="B271" s="34" t="s">
        <v>1039</v>
      </c>
      <c r="C271" s="35" t="s">
        <v>1045</v>
      </c>
      <c r="D271" s="35" t="s">
        <v>343</v>
      </c>
      <c r="E271" s="35" t="s">
        <v>85</v>
      </c>
      <c r="F271" s="34" t="s">
        <v>923</v>
      </c>
      <c r="G271" s="34" t="s">
        <v>1046</v>
      </c>
      <c r="H271" s="36">
        <v>28.1</v>
      </c>
      <c r="I271" s="35">
        <v>23.1</v>
      </c>
      <c r="J271" s="44">
        <v>12.9</v>
      </c>
      <c r="K271" s="38">
        <v>0.90002695111149345</v>
      </c>
      <c r="L271" s="39">
        <v>3.1304761137480579</v>
      </c>
      <c r="M271" s="39">
        <v>1.7540523755181128</v>
      </c>
      <c r="N271" s="41">
        <v>2.8620044123942772</v>
      </c>
      <c r="O271" s="38" t="s">
        <v>88</v>
      </c>
      <c r="P271" s="39" t="s">
        <v>88</v>
      </c>
      <c r="Q271" s="39" t="s">
        <v>88</v>
      </c>
      <c r="R271" s="41" t="s">
        <v>88</v>
      </c>
      <c r="S271" s="42">
        <v>0.90002695111149345</v>
      </c>
      <c r="T271" s="39">
        <v>3.8253971081558102</v>
      </c>
      <c r="U271" s="39">
        <v>2.2277206546689463</v>
      </c>
      <c r="V271" s="41">
        <v>3.9726156400864516</v>
      </c>
      <c r="W271" s="38" t="s">
        <v>88</v>
      </c>
      <c r="X271" s="39" t="s">
        <v>88</v>
      </c>
      <c r="Y271" s="39" t="s">
        <v>88</v>
      </c>
      <c r="Z271" s="40" t="s">
        <v>88</v>
      </c>
      <c r="AA271" s="36" t="s">
        <v>89</v>
      </c>
      <c r="AB271" s="39">
        <v>50</v>
      </c>
      <c r="AC271" s="44" t="s">
        <v>90</v>
      </c>
      <c r="AD271" s="46" t="s">
        <v>1042</v>
      </c>
      <c r="AE271" s="54" t="s">
        <v>926</v>
      </c>
    </row>
    <row r="272" spans="1:31" ht="51.6" x14ac:dyDescent="0.25">
      <c r="A272" s="33" t="s">
        <v>1047</v>
      </c>
      <c r="B272" s="34" t="s">
        <v>1048</v>
      </c>
      <c r="C272" s="35" t="s">
        <v>1049</v>
      </c>
      <c r="D272" s="35" t="s">
        <v>343</v>
      </c>
      <c r="E272" s="35" t="s">
        <v>85</v>
      </c>
      <c r="F272" s="34" t="s">
        <v>923</v>
      </c>
      <c r="G272" s="34" t="s">
        <v>1050</v>
      </c>
      <c r="H272" s="36">
        <v>28.1</v>
      </c>
      <c r="I272" s="35">
        <v>23.1</v>
      </c>
      <c r="J272" s="44">
        <v>12.9</v>
      </c>
      <c r="K272" s="38">
        <v>0.90002695111149345</v>
      </c>
      <c r="L272" s="39">
        <v>3.1107604825034447</v>
      </c>
      <c r="M272" s="39">
        <v>1.7375560832547066</v>
      </c>
      <c r="N272" s="41">
        <v>2.8297215220897267</v>
      </c>
      <c r="O272" s="38" t="s">
        <v>88</v>
      </c>
      <c r="P272" s="39" t="s">
        <v>88</v>
      </c>
      <c r="Q272" s="39" t="s">
        <v>88</v>
      </c>
      <c r="R272" s="41" t="s">
        <v>88</v>
      </c>
      <c r="S272" s="42">
        <v>0.90002695111149345</v>
      </c>
      <c r="T272" s="39">
        <v>3.8084219765026583</v>
      </c>
      <c r="U272" s="39">
        <v>2.2158469974764894</v>
      </c>
      <c r="V272" s="41">
        <v>3.945848402616114</v>
      </c>
      <c r="W272" s="38" t="s">
        <v>88</v>
      </c>
      <c r="X272" s="39" t="s">
        <v>88</v>
      </c>
      <c r="Y272" s="39" t="s">
        <v>88</v>
      </c>
      <c r="Z272" s="40" t="s">
        <v>88</v>
      </c>
      <c r="AA272" s="36" t="s">
        <v>89</v>
      </c>
      <c r="AB272" s="39">
        <v>50</v>
      </c>
      <c r="AC272" s="44" t="s">
        <v>90</v>
      </c>
      <c r="AD272" s="46" t="s">
        <v>1051</v>
      </c>
      <c r="AE272" s="54" t="s">
        <v>926</v>
      </c>
    </row>
    <row r="273" spans="1:31" ht="51.6" x14ac:dyDescent="0.25">
      <c r="A273" s="33" t="s">
        <v>1047</v>
      </c>
      <c r="B273" s="34" t="s">
        <v>1048</v>
      </c>
      <c r="C273" s="35" t="s">
        <v>1052</v>
      </c>
      <c r="D273" s="35" t="s">
        <v>343</v>
      </c>
      <c r="E273" s="35" t="s">
        <v>85</v>
      </c>
      <c r="F273" s="34" t="s">
        <v>923</v>
      </c>
      <c r="G273" s="34" t="s">
        <v>1053</v>
      </c>
      <c r="H273" s="36">
        <v>28.1</v>
      </c>
      <c r="I273" s="35">
        <v>23.1</v>
      </c>
      <c r="J273" s="44">
        <v>12.9</v>
      </c>
      <c r="K273" s="38">
        <v>0.90002695111149345</v>
      </c>
      <c r="L273" s="39">
        <v>3.1107604825034447</v>
      </c>
      <c r="M273" s="39">
        <v>1.7375560832547066</v>
      </c>
      <c r="N273" s="41">
        <v>2.8297215220897267</v>
      </c>
      <c r="O273" s="38" t="s">
        <v>88</v>
      </c>
      <c r="P273" s="39" t="s">
        <v>88</v>
      </c>
      <c r="Q273" s="39" t="s">
        <v>88</v>
      </c>
      <c r="R273" s="41" t="s">
        <v>88</v>
      </c>
      <c r="S273" s="42">
        <v>0.90002695111149345</v>
      </c>
      <c r="T273" s="39">
        <v>3.8084219765026583</v>
      </c>
      <c r="U273" s="39">
        <v>2.2158469974764894</v>
      </c>
      <c r="V273" s="41">
        <v>3.945848402616114</v>
      </c>
      <c r="W273" s="38" t="s">
        <v>88</v>
      </c>
      <c r="X273" s="39" t="s">
        <v>88</v>
      </c>
      <c r="Y273" s="39" t="s">
        <v>88</v>
      </c>
      <c r="Z273" s="40" t="s">
        <v>88</v>
      </c>
      <c r="AA273" s="36" t="s">
        <v>89</v>
      </c>
      <c r="AB273" s="39">
        <v>50</v>
      </c>
      <c r="AC273" s="44" t="s">
        <v>90</v>
      </c>
      <c r="AD273" s="46" t="s">
        <v>1051</v>
      </c>
      <c r="AE273" s="54" t="s">
        <v>926</v>
      </c>
    </row>
    <row r="274" spans="1:31" ht="41.4" x14ac:dyDescent="0.25">
      <c r="A274" s="33" t="s">
        <v>1054</v>
      </c>
      <c r="B274" s="34" t="s">
        <v>1055</v>
      </c>
      <c r="C274" s="34" t="s">
        <v>1056</v>
      </c>
      <c r="D274" s="34" t="s">
        <v>610</v>
      </c>
      <c r="E274" s="34" t="s">
        <v>85</v>
      </c>
      <c r="F274" s="34" t="s">
        <v>953</v>
      </c>
      <c r="G274" s="34" t="s">
        <v>1057</v>
      </c>
      <c r="H274" s="36">
        <v>28.1</v>
      </c>
      <c r="I274" s="35">
        <v>23.1</v>
      </c>
      <c r="J274" s="44">
        <v>12.9</v>
      </c>
      <c r="K274" s="38">
        <v>1.2748922743056257</v>
      </c>
      <c r="L274" s="39">
        <v>2.906210743513288</v>
      </c>
      <c r="M274" s="39">
        <v>3.2475057994296272</v>
      </c>
      <c r="N274" s="41">
        <v>5.9669777956392664</v>
      </c>
      <c r="O274" s="38"/>
      <c r="P274" s="39"/>
      <c r="Q274" s="39"/>
      <c r="R274" s="41"/>
      <c r="S274" s="42">
        <v>1.2748922743056257</v>
      </c>
      <c r="T274" s="39">
        <v>3.4639613575875696</v>
      </c>
      <c r="U274" s="39">
        <v>4.0878644160344404</v>
      </c>
      <c r="V274" s="41">
        <v>7.3666721365317036</v>
      </c>
      <c r="W274" s="38"/>
      <c r="X274" s="39"/>
      <c r="Y274" s="39"/>
      <c r="Z274" s="40"/>
      <c r="AA274" s="36" t="s">
        <v>89</v>
      </c>
      <c r="AB274" s="35">
        <v>50</v>
      </c>
      <c r="AC274" s="44" t="s">
        <v>90</v>
      </c>
      <c r="AD274" s="46" t="s">
        <v>1058</v>
      </c>
      <c r="AE274" s="54" t="s">
        <v>1059</v>
      </c>
    </row>
    <row r="275" spans="1:31" ht="41.4" x14ac:dyDescent="0.25">
      <c r="A275" s="33" t="s">
        <v>1060</v>
      </c>
      <c r="B275" s="34" t="s">
        <v>1061</v>
      </c>
      <c r="C275" s="35" t="s">
        <v>1062</v>
      </c>
      <c r="D275" s="35" t="s">
        <v>610</v>
      </c>
      <c r="E275" s="35" t="s">
        <v>85</v>
      </c>
      <c r="F275" s="34" t="s">
        <v>960</v>
      </c>
      <c r="G275" s="34" t="s">
        <v>1063</v>
      </c>
      <c r="H275" s="36">
        <v>28.1</v>
      </c>
      <c r="I275" s="35">
        <v>23.1</v>
      </c>
      <c r="J275" s="44">
        <v>12.9</v>
      </c>
      <c r="K275" s="38">
        <v>0.90002695111149345</v>
      </c>
      <c r="L275" s="39">
        <v>4.3629009891872759</v>
      </c>
      <c r="M275" s="39">
        <v>2.7958687074286508</v>
      </c>
      <c r="N275" s="41">
        <v>5.170905376879622</v>
      </c>
      <c r="O275" s="38" t="s">
        <v>88</v>
      </c>
      <c r="P275" s="39" t="s">
        <v>88</v>
      </c>
      <c r="Q275" s="39" t="s">
        <v>88</v>
      </c>
      <c r="R275" s="41" t="s">
        <v>88</v>
      </c>
      <c r="S275" s="42" t="s">
        <v>88</v>
      </c>
      <c r="T275" s="39" t="s">
        <v>88</v>
      </c>
      <c r="U275" s="39" t="s">
        <v>88</v>
      </c>
      <c r="V275" s="41" t="s">
        <v>88</v>
      </c>
      <c r="W275" s="38" t="s">
        <v>88</v>
      </c>
      <c r="X275" s="39" t="s">
        <v>88</v>
      </c>
      <c r="Y275" s="39" t="s">
        <v>88</v>
      </c>
      <c r="Z275" s="40" t="s">
        <v>88</v>
      </c>
      <c r="AA275" s="36" t="s">
        <v>89</v>
      </c>
      <c r="AB275" s="39">
        <v>116</v>
      </c>
      <c r="AC275" s="44" t="s">
        <v>90</v>
      </c>
      <c r="AD275" s="46" t="s">
        <v>1064</v>
      </c>
      <c r="AE275" s="54" t="s">
        <v>659</v>
      </c>
    </row>
    <row r="276" spans="1:31" ht="61.8" x14ac:dyDescent="0.25">
      <c r="A276" s="33" t="s">
        <v>1060</v>
      </c>
      <c r="B276" s="34" t="s">
        <v>1061</v>
      </c>
      <c r="C276" s="35" t="s">
        <v>1065</v>
      </c>
      <c r="D276" s="35" t="s">
        <v>610</v>
      </c>
      <c r="E276" s="35" t="s">
        <v>85</v>
      </c>
      <c r="F276" s="34" t="s">
        <v>964</v>
      </c>
      <c r="G276" s="34" t="s">
        <v>1066</v>
      </c>
      <c r="H276" s="36">
        <v>28.1</v>
      </c>
      <c r="I276" s="35">
        <v>23.1</v>
      </c>
      <c r="J276" s="44">
        <v>12.9</v>
      </c>
      <c r="K276" s="38">
        <v>0.90002695111149345</v>
      </c>
      <c r="L276" s="39">
        <v>4.3629009891872759</v>
      </c>
      <c r="M276" s="39">
        <v>2.7958687074286508</v>
      </c>
      <c r="N276" s="41">
        <v>5.170905376879622</v>
      </c>
      <c r="O276" s="38">
        <v>1.4186153428820323</v>
      </c>
      <c r="P276" s="39">
        <v>5.19865312419057</v>
      </c>
      <c r="Q276" s="39">
        <v>3.5379404391875311</v>
      </c>
      <c r="R276" s="41">
        <v>6.2887098295045343</v>
      </c>
      <c r="S276" s="42">
        <v>0.90002695111149345</v>
      </c>
      <c r="T276" s="39">
        <v>6.8886937023596406</v>
      </c>
      <c r="U276" s="39">
        <v>4.4650692373816847</v>
      </c>
      <c r="V276" s="41">
        <v>9.5937586517288924</v>
      </c>
      <c r="W276" s="38">
        <v>1.4186153428820323</v>
      </c>
      <c r="X276" s="39">
        <v>7.6631339573116994</v>
      </c>
      <c r="Y276" s="39">
        <v>5.2088405976586412</v>
      </c>
      <c r="Z276" s="40">
        <v>11.21649571156301</v>
      </c>
      <c r="AA276" s="36" t="s">
        <v>89</v>
      </c>
      <c r="AB276" s="39">
        <v>116</v>
      </c>
      <c r="AC276" s="44" t="s">
        <v>90</v>
      </c>
      <c r="AD276" s="46" t="s">
        <v>1067</v>
      </c>
      <c r="AE276" s="54" t="s">
        <v>659</v>
      </c>
    </row>
    <row r="277" spans="1:31" ht="61.8" x14ac:dyDescent="0.25">
      <c r="A277" s="33" t="s">
        <v>1060</v>
      </c>
      <c r="B277" s="34" t="s">
        <v>1061</v>
      </c>
      <c r="C277" s="35" t="s">
        <v>1068</v>
      </c>
      <c r="D277" s="35" t="s">
        <v>610</v>
      </c>
      <c r="E277" s="35" t="s">
        <v>85</v>
      </c>
      <c r="F277" s="34" t="s">
        <v>964</v>
      </c>
      <c r="G277" s="34" t="s">
        <v>1069</v>
      </c>
      <c r="H277" s="36">
        <v>28.1</v>
      </c>
      <c r="I277" s="35">
        <v>23.1</v>
      </c>
      <c r="J277" s="44">
        <v>12.9</v>
      </c>
      <c r="K277" s="38">
        <v>0.90002695111149345</v>
      </c>
      <c r="L277" s="39">
        <v>4.3629009891872759</v>
      </c>
      <c r="M277" s="39">
        <v>2.7958687074286508</v>
      </c>
      <c r="N277" s="41">
        <v>5.170905376879622</v>
      </c>
      <c r="O277" s="38">
        <v>1.4186153428820323</v>
      </c>
      <c r="P277" s="39">
        <v>5.19865312419057</v>
      </c>
      <c r="Q277" s="39">
        <v>3.5379404391875311</v>
      </c>
      <c r="R277" s="41">
        <v>6.2887098295045343</v>
      </c>
      <c r="S277" s="42">
        <v>0.90002695111149345</v>
      </c>
      <c r="T277" s="39">
        <v>6.8886937023596406</v>
      </c>
      <c r="U277" s="39">
        <v>4.4650692373816847</v>
      </c>
      <c r="V277" s="41">
        <v>9.5937586517288924</v>
      </c>
      <c r="W277" s="38">
        <v>1.4186153428820323</v>
      </c>
      <c r="X277" s="39">
        <v>7.6631339573116994</v>
      </c>
      <c r="Y277" s="39">
        <v>5.2088405976586412</v>
      </c>
      <c r="Z277" s="40">
        <v>11.21649571156301</v>
      </c>
      <c r="AA277" s="36" t="s">
        <v>89</v>
      </c>
      <c r="AB277" s="39">
        <v>116</v>
      </c>
      <c r="AC277" s="44" t="s">
        <v>90</v>
      </c>
      <c r="AD277" s="46" t="s">
        <v>1067</v>
      </c>
      <c r="AE277" s="54" t="s">
        <v>659</v>
      </c>
    </row>
    <row r="278" spans="1:31" ht="61.8" x14ac:dyDescent="0.25">
      <c r="A278" s="33" t="s">
        <v>1060</v>
      </c>
      <c r="B278" s="34" t="s">
        <v>1061</v>
      </c>
      <c r="C278" s="35" t="s">
        <v>1070</v>
      </c>
      <c r="D278" s="35" t="s">
        <v>610</v>
      </c>
      <c r="E278" s="35" t="s">
        <v>85</v>
      </c>
      <c r="F278" s="34" t="s">
        <v>964</v>
      </c>
      <c r="G278" s="34" t="s">
        <v>1071</v>
      </c>
      <c r="H278" s="36">
        <v>28.1</v>
      </c>
      <c r="I278" s="35">
        <v>23.1</v>
      </c>
      <c r="J278" s="44">
        <v>12.9</v>
      </c>
      <c r="K278" s="38">
        <v>0.90002695111149345</v>
      </c>
      <c r="L278" s="39">
        <v>4.3629009891872759</v>
      </c>
      <c r="M278" s="39">
        <v>2.7958687074286508</v>
      </c>
      <c r="N278" s="41">
        <v>5.170905376879622</v>
      </c>
      <c r="O278" s="38">
        <v>1.4186153428820323</v>
      </c>
      <c r="P278" s="39">
        <v>5.19865312419057</v>
      </c>
      <c r="Q278" s="39">
        <v>3.5379404391875311</v>
      </c>
      <c r="R278" s="41">
        <v>6.2887098295045343</v>
      </c>
      <c r="S278" s="42">
        <v>0.90002695111149345</v>
      </c>
      <c r="T278" s="39">
        <v>6.8886937023596406</v>
      </c>
      <c r="U278" s="39">
        <v>4.4650692373816847</v>
      </c>
      <c r="V278" s="41">
        <v>9.5937586517288924</v>
      </c>
      <c r="W278" s="38">
        <v>1.4186153428820323</v>
      </c>
      <c r="X278" s="39">
        <v>7.6631339573116994</v>
      </c>
      <c r="Y278" s="39">
        <v>5.2088405976586412</v>
      </c>
      <c r="Z278" s="40">
        <v>11.21649571156301</v>
      </c>
      <c r="AA278" s="36" t="s">
        <v>89</v>
      </c>
      <c r="AB278" s="39">
        <v>116</v>
      </c>
      <c r="AC278" s="44" t="s">
        <v>90</v>
      </c>
      <c r="AD278" s="46" t="s">
        <v>1067</v>
      </c>
      <c r="AE278" s="54" t="s">
        <v>659</v>
      </c>
    </row>
    <row r="279" spans="1:31" ht="61.8" x14ac:dyDescent="0.25">
      <c r="A279" s="33" t="s">
        <v>1060</v>
      </c>
      <c r="B279" s="34" t="s">
        <v>1061</v>
      </c>
      <c r="C279" s="35" t="s">
        <v>1072</v>
      </c>
      <c r="D279" s="35" t="s">
        <v>610</v>
      </c>
      <c r="E279" s="35" t="s">
        <v>85</v>
      </c>
      <c r="F279" s="34" t="s">
        <v>973</v>
      </c>
      <c r="G279" s="34" t="s">
        <v>1073</v>
      </c>
      <c r="H279" s="36">
        <v>28.1</v>
      </c>
      <c r="I279" s="35">
        <v>23.1</v>
      </c>
      <c r="J279" s="44">
        <v>12.9</v>
      </c>
      <c r="K279" s="38">
        <v>0.90002695111149345</v>
      </c>
      <c r="L279" s="39">
        <v>4.105020557984262</v>
      </c>
      <c r="M279" s="39">
        <v>2.5357276070521571</v>
      </c>
      <c r="N279" s="41">
        <v>4.5944787445729993</v>
      </c>
      <c r="O279" s="38">
        <v>1.4186153428820323</v>
      </c>
      <c r="P279" s="39">
        <v>4.8993524263467165</v>
      </c>
      <c r="Q279" s="39">
        <v>3.3296672459109042</v>
      </c>
      <c r="R279" s="41">
        <v>5.7238101879969143</v>
      </c>
      <c r="S279" s="42">
        <v>0.90002695111149345</v>
      </c>
      <c r="T279" s="39">
        <v>5.5473501100931983</v>
      </c>
      <c r="U279" s="39">
        <v>3.5501869654113527</v>
      </c>
      <c r="V279" s="41">
        <v>6.9280231288795004</v>
      </c>
      <c r="W279" s="38">
        <v>1.4186153428820323</v>
      </c>
      <c r="X279" s="39">
        <v>6.3478108000442202</v>
      </c>
      <c r="Y279" s="39">
        <v>4.2553556829411017</v>
      </c>
      <c r="Z279" s="40">
        <v>7.9808381242625108</v>
      </c>
      <c r="AA279" s="36" t="s">
        <v>89</v>
      </c>
      <c r="AB279" s="39">
        <v>81</v>
      </c>
      <c r="AC279" s="44" t="s">
        <v>90</v>
      </c>
      <c r="AD279" s="46" t="s">
        <v>658</v>
      </c>
      <c r="AE279" s="54" t="s">
        <v>659</v>
      </c>
    </row>
    <row r="280" spans="1:31" ht="61.8" x14ac:dyDescent="0.25">
      <c r="A280" s="33" t="s">
        <v>1060</v>
      </c>
      <c r="B280" s="34" t="s">
        <v>1061</v>
      </c>
      <c r="C280" s="35" t="s">
        <v>1074</v>
      </c>
      <c r="D280" s="35" t="s">
        <v>610</v>
      </c>
      <c r="E280" s="35" t="s">
        <v>85</v>
      </c>
      <c r="F280" s="34" t="s">
        <v>973</v>
      </c>
      <c r="G280" s="34" t="s">
        <v>1073</v>
      </c>
      <c r="H280" s="36">
        <v>28.1</v>
      </c>
      <c r="I280" s="35">
        <v>23.1</v>
      </c>
      <c r="J280" s="44">
        <v>12.9</v>
      </c>
      <c r="K280" s="38">
        <v>0.90002695111149345</v>
      </c>
      <c r="L280" s="39">
        <v>4.105020557984262</v>
      </c>
      <c r="M280" s="39">
        <v>2.5357276070521571</v>
      </c>
      <c r="N280" s="41">
        <v>4.5944787445729993</v>
      </c>
      <c r="O280" s="38">
        <v>1.4186153428820323</v>
      </c>
      <c r="P280" s="39">
        <v>4.8993524263467165</v>
      </c>
      <c r="Q280" s="39">
        <v>3.3296672459109042</v>
      </c>
      <c r="R280" s="41">
        <v>5.7238101879969143</v>
      </c>
      <c r="S280" s="42">
        <v>0.90002695111149345</v>
      </c>
      <c r="T280" s="39">
        <v>5.5473501100931983</v>
      </c>
      <c r="U280" s="39">
        <v>3.5501869654113527</v>
      </c>
      <c r="V280" s="41">
        <v>6.9280231288795004</v>
      </c>
      <c r="W280" s="38">
        <v>1.4186153428820323</v>
      </c>
      <c r="X280" s="39">
        <v>6.3478108000442202</v>
      </c>
      <c r="Y280" s="39">
        <v>4.2553556829411017</v>
      </c>
      <c r="Z280" s="40">
        <v>7.9808381242625108</v>
      </c>
      <c r="AA280" s="36" t="s">
        <v>89</v>
      </c>
      <c r="AB280" s="39">
        <v>81</v>
      </c>
      <c r="AC280" s="44" t="s">
        <v>90</v>
      </c>
      <c r="AD280" s="46" t="s">
        <v>658</v>
      </c>
      <c r="AE280" s="54" t="s">
        <v>659</v>
      </c>
    </row>
    <row r="281" spans="1:31" ht="61.8" x14ac:dyDescent="0.25">
      <c r="A281" s="33" t="s">
        <v>1060</v>
      </c>
      <c r="B281" s="34" t="s">
        <v>1061</v>
      </c>
      <c r="C281" s="35" t="s">
        <v>1075</v>
      </c>
      <c r="D281" s="35" t="s">
        <v>610</v>
      </c>
      <c r="E281" s="35" t="s">
        <v>85</v>
      </c>
      <c r="F281" s="34" t="s">
        <v>973</v>
      </c>
      <c r="G281" s="34" t="s">
        <v>1076</v>
      </c>
      <c r="H281" s="36">
        <v>28.1</v>
      </c>
      <c r="I281" s="35">
        <v>23.1</v>
      </c>
      <c r="J281" s="44">
        <v>12.9</v>
      </c>
      <c r="K281" s="38">
        <v>0.90002695111149345</v>
      </c>
      <c r="L281" s="39">
        <v>4.105020557984262</v>
      </c>
      <c r="M281" s="39">
        <v>2.5357276070521571</v>
      </c>
      <c r="N281" s="41">
        <v>4.5944787445729993</v>
      </c>
      <c r="O281" s="38">
        <v>1.4186153428820323</v>
      </c>
      <c r="P281" s="39">
        <v>4.8993524263467165</v>
      </c>
      <c r="Q281" s="39">
        <v>3.3296672459109042</v>
      </c>
      <c r="R281" s="41">
        <v>5.7238101879969143</v>
      </c>
      <c r="S281" s="42">
        <v>0.90002695111149345</v>
      </c>
      <c r="T281" s="39">
        <v>5.5473501100931983</v>
      </c>
      <c r="U281" s="39">
        <v>3.5501869654113527</v>
      </c>
      <c r="V281" s="41">
        <v>6.9280231288795004</v>
      </c>
      <c r="W281" s="38">
        <v>1.4186153428820323</v>
      </c>
      <c r="X281" s="39">
        <v>6.3478108000442202</v>
      </c>
      <c r="Y281" s="39">
        <v>4.2553556829411017</v>
      </c>
      <c r="Z281" s="40">
        <v>7.9808381242625108</v>
      </c>
      <c r="AA281" s="36" t="s">
        <v>89</v>
      </c>
      <c r="AB281" s="39">
        <v>81</v>
      </c>
      <c r="AC281" s="44" t="s">
        <v>90</v>
      </c>
      <c r="AD281" s="46" t="s">
        <v>658</v>
      </c>
      <c r="AE281" s="54" t="s">
        <v>659</v>
      </c>
    </row>
    <row r="282" spans="1:31" ht="51.6" x14ac:dyDescent="0.25">
      <c r="A282" s="33" t="s">
        <v>1077</v>
      </c>
      <c r="B282" s="34" t="s">
        <v>1078</v>
      </c>
      <c r="C282" s="34" t="s">
        <v>1079</v>
      </c>
      <c r="D282" s="34" t="s">
        <v>610</v>
      </c>
      <c r="E282" s="34" t="s">
        <v>85</v>
      </c>
      <c r="F282" s="34" t="s">
        <v>1004</v>
      </c>
      <c r="G282" s="34" t="s">
        <v>1080</v>
      </c>
      <c r="H282" s="36">
        <v>28.1</v>
      </c>
      <c r="I282" s="35">
        <v>23.1</v>
      </c>
      <c r="J282" s="44">
        <v>10</v>
      </c>
      <c r="K282" s="38">
        <v>0.86002156088919479</v>
      </c>
      <c r="L282" s="39">
        <v>3.9031167223605396</v>
      </c>
      <c r="M282" s="39">
        <v>4.9185380479071723</v>
      </c>
      <c r="N282" s="41">
        <v>9.1866721456292257</v>
      </c>
      <c r="O282" s="38">
        <v>1.2748922743056257</v>
      </c>
      <c r="P282" s="39">
        <v>4.565928093313536</v>
      </c>
      <c r="Q282" s="39">
        <v>5.682629198144534</v>
      </c>
      <c r="R282" s="41">
        <v>10.945741679499209</v>
      </c>
      <c r="S282" s="42">
        <v>0.86002156088919479</v>
      </c>
      <c r="T282" s="39">
        <v>5.0085276271104595</v>
      </c>
      <c r="U282" s="39">
        <v>6.5077714039494996</v>
      </c>
      <c r="V282" s="41">
        <v>11.802083907706049</v>
      </c>
      <c r="W282" s="38">
        <v>1.2748922743056257</v>
      </c>
      <c r="X282" s="39">
        <v>5.6353006926275766</v>
      </c>
      <c r="Y282" s="39">
        <v>7.228166189566207</v>
      </c>
      <c r="Z282" s="40">
        <v>12.629480575281654</v>
      </c>
      <c r="AA282" s="36" t="s">
        <v>89</v>
      </c>
      <c r="AB282" s="35">
        <v>116</v>
      </c>
      <c r="AC282" s="44" t="s">
        <v>90</v>
      </c>
      <c r="AD282" s="46" t="s">
        <v>1081</v>
      </c>
      <c r="AE282" s="54" t="s">
        <v>1007</v>
      </c>
    </row>
    <row r="283" spans="1:31" ht="51.6" x14ac:dyDescent="0.25">
      <c r="A283" s="33" t="s">
        <v>1082</v>
      </c>
      <c r="B283" s="34" t="s">
        <v>1083</v>
      </c>
      <c r="C283" s="49"/>
      <c r="D283" s="34" t="s">
        <v>610</v>
      </c>
      <c r="E283" s="34" t="s">
        <v>85</v>
      </c>
      <c r="F283" s="34" t="s">
        <v>1084</v>
      </c>
      <c r="G283" s="34" t="s">
        <v>1085</v>
      </c>
      <c r="H283" s="36">
        <v>28.1</v>
      </c>
      <c r="I283" s="35">
        <v>23.1</v>
      </c>
      <c r="J283" s="44">
        <v>7</v>
      </c>
      <c r="K283" s="38">
        <v>1.4989262791755498</v>
      </c>
      <c r="L283" s="39">
        <v>5.2462017082552288</v>
      </c>
      <c r="M283" s="39">
        <v>6.8054563772551573</v>
      </c>
      <c r="N283" s="41">
        <v>11.299385904031318</v>
      </c>
      <c r="O283" s="38">
        <v>1.8072536696306791</v>
      </c>
      <c r="P283" s="39">
        <v>5.9642408288924305</v>
      </c>
      <c r="Q283" s="39">
        <v>7.5686812819000169</v>
      </c>
      <c r="R283" s="41">
        <v>13.5824303476882</v>
      </c>
      <c r="S283" s="42">
        <v>1.4989262791755498</v>
      </c>
      <c r="T283" s="39">
        <v>6.9801811759816905</v>
      </c>
      <c r="U283" s="39">
        <v>9.9602717262502036</v>
      </c>
      <c r="V283" s="41">
        <v>13.2952569497865</v>
      </c>
      <c r="W283" s="38">
        <v>1.8072536696306791</v>
      </c>
      <c r="X283" s="39">
        <v>7.594840780396316</v>
      </c>
      <c r="Y283" s="39">
        <v>10.739046385415232</v>
      </c>
      <c r="Z283" s="40">
        <v>14.958649252975601</v>
      </c>
      <c r="AA283" s="36" t="s">
        <v>89</v>
      </c>
      <c r="AB283" s="35" t="s">
        <v>168</v>
      </c>
      <c r="AC283" s="44" t="s">
        <v>90</v>
      </c>
      <c r="AD283" s="46" t="s">
        <v>1086</v>
      </c>
      <c r="AE283" s="54" t="s">
        <v>1087</v>
      </c>
    </row>
    <row r="284" spans="1:31" ht="51.6" x14ac:dyDescent="0.25">
      <c r="A284" s="33" t="s">
        <v>1088</v>
      </c>
      <c r="B284" s="34" t="s">
        <v>1089</v>
      </c>
      <c r="C284" s="34" t="s">
        <v>1090</v>
      </c>
      <c r="D284" s="34" t="s">
        <v>416</v>
      </c>
      <c r="E284" s="34" t="s">
        <v>85</v>
      </c>
      <c r="F284" s="34" t="s">
        <v>1004</v>
      </c>
      <c r="G284" s="34" t="s">
        <v>1091</v>
      </c>
      <c r="H284" s="36">
        <v>28.1</v>
      </c>
      <c r="I284" s="35">
        <v>23.1</v>
      </c>
      <c r="J284" s="44">
        <v>7</v>
      </c>
      <c r="K284" s="38">
        <v>0.86002156088919479</v>
      </c>
      <c r="L284" s="39">
        <v>3.8033148165218633</v>
      </c>
      <c r="M284" s="39">
        <v>4.6742932312450156</v>
      </c>
      <c r="N284" s="41">
        <v>7.40294829984395</v>
      </c>
      <c r="O284" s="38">
        <v>1.2748922743056255</v>
      </c>
      <c r="P284" s="39">
        <v>4.4070036611553194</v>
      </c>
      <c r="Q284" s="39">
        <v>5.3751233001957095</v>
      </c>
      <c r="R284" s="41">
        <v>8.8155409894847132</v>
      </c>
      <c r="S284" s="42">
        <v>0.86002156088919479</v>
      </c>
      <c r="T284" s="39">
        <v>4.66357044705435</v>
      </c>
      <c r="U284" s="39">
        <v>6.2435728214945225</v>
      </c>
      <c r="V284" s="41">
        <v>9.6156055074366549</v>
      </c>
      <c r="W284" s="38">
        <v>1.2748922743056255</v>
      </c>
      <c r="X284" s="39">
        <v>5.2539806106402915</v>
      </c>
      <c r="Y284" s="39">
        <v>7.1949235965317735</v>
      </c>
      <c r="Z284" s="40">
        <v>10.078114850193916</v>
      </c>
      <c r="AA284" s="36" t="s">
        <v>89</v>
      </c>
      <c r="AB284" s="35">
        <v>78</v>
      </c>
      <c r="AC284" s="44" t="s">
        <v>90</v>
      </c>
      <c r="AD284" s="46" t="s">
        <v>1092</v>
      </c>
      <c r="AE284" s="54" t="s">
        <v>1007</v>
      </c>
    </row>
    <row r="285" spans="1:31" ht="41.4" x14ac:dyDescent="0.25">
      <c r="A285" s="33" t="s">
        <v>1093</v>
      </c>
      <c r="B285" s="34" t="s">
        <v>1094</v>
      </c>
      <c r="C285" s="34" t="s">
        <v>1095</v>
      </c>
      <c r="D285" s="34" t="s">
        <v>174</v>
      </c>
      <c r="E285" s="34" t="s">
        <v>85</v>
      </c>
      <c r="F285" s="34" t="s">
        <v>953</v>
      </c>
      <c r="G285" s="34" t="s">
        <v>1096</v>
      </c>
      <c r="H285" s="36">
        <v>28.1</v>
      </c>
      <c r="I285" s="35">
        <v>23.1</v>
      </c>
      <c r="J285" s="44">
        <v>12.9</v>
      </c>
      <c r="K285" s="38">
        <v>1.2748922743056257</v>
      </c>
      <c r="L285" s="39">
        <v>3.0154543406029091</v>
      </c>
      <c r="M285" s="39">
        <v>3.6459488910228073</v>
      </c>
      <c r="N285" s="41">
        <v>7.2289415235422423</v>
      </c>
      <c r="O285" s="38"/>
      <c r="P285" s="39"/>
      <c r="Q285" s="39"/>
      <c r="R285" s="41"/>
      <c r="S285" s="42">
        <v>1.2748922743056257</v>
      </c>
      <c r="T285" s="39">
        <v>3.5760837989246728</v>
      </c>
      <c r="U285" s="39">
        <v>4.5361880483226953</v>
      </c>
      <c r="V285" s="41">
        <v>9.7732467797345013</v>
      </c>
      <c r="W285" s="38"/>
      <c r="X285" s="39"/>
      <c r="Y285" s="39"/>
      <c r="Z285" s="40"/>
      <c r="AA285" s="36" t="s">
        <v>89</v>
      </c>
      <c r="AB285" s="35" t="s">
        <v>168</v>
      </c>
      <c r="AC285" s="44" t="s">
        <v>90</v>
      </c>
      <c r="AD285" s="46" t="s">
        <v>1097</v>
      </c>
      <c r="AE285" s="54" t="s">
        <v>1059</v>
      </c>
    </row>
    <row r="286" spans="1:31" ht="41.4" x14ac:dyDescent="0.25">
      <c r="A286" s="33" t="s">
        <v>1098</v>
      </c>
      <c r="B286" s="34" t="s">
        <v>1099</v>
      </c>
      <c r="C286" s="35" t="s">
        <v>1100</v>
      </c>
      <c r="D286" s="35" t="s">
        <v>174</v>
      </c>
      <c r="E286" s="35" t="s">
        <v>85</v>
      </c>
      <c r="F286" s="34" t="s">
        <v>960</v>
      </c>
      <c r="G286" s="34" t="s">
        <v>1101</v>
      </c>
      <c r="H286" s="36">
        <v>28.1</v>
      </c>
      <c r="I286" s="35">
        <v>23.1</v>
      </c>
      <c r="J286" s="44">
        <v>12.9</v>
      </c>
      <c r="K286" s="38">
        <v>0.90002695111149345</v>
      </c>
      <c r="L286" s="39">
        <v>4.2210276777748712</v>
      </c>
      <c r="M286" s="39">
        <v>2.674660619257581</v>
      </c>
      <c r="N286" s="41">
        <v>4.8999110596771853</v>
      </c>
      <c r="O286" s="38" t="s">
        <v>88</v>
      </c>
      <c r="P286" s="39" t="s">
        <v>88</v>
      </c>
      <c r="Q286" s="39" t="s">
        <v>88</v>
      </c>
      <c r="R286" s="41" t="s">
        <v>88</v>
      </c>
      <c r="S286" s="42" t="s">
        <v>88</v>
      </c>
      <c r="T286" s="39" t="s">
        <v>88</v>
      </c>
      <c r="U286" s="39" t="s">
        <v>88</v>
      </c>
      <c r="V286" s="41" t="s">
        <v>88</v>
      </c>
      <c r="W286" s="38" t="s">
        <v>88</v>
      </c>
      <c r="X286" s="39" t="s">
        <v>88</v>
      </c>
      <c r="Y286" s="39" t="s">
        <v>88</v>
      </c>
      <c r="Z286" s="40" t="s">
        <v>88</v>
      </c>
      <c r="AA286" s="36" t="s">
        <v>89</v>
      </c>
      <c r="AB286" s="39">
        <v>81</v>
      </c>
      <c r="AC286" s="44" t="s">
        <v>90</v>
      </c>
      <c r="AD286" s="46" t="s">
        <v>1102</v>
      </c>
      <c r="AE286" s="54" t="s">
        <v>659</v>
      </c>
    </row>
    <row r="287" spans="1:31" ht="61.8" x14ac:dyDescent="0.25">
      <c r="A287" s="33" t="s">
        <v>1098</v>
      </c>
      <c r="B287" s="34" t="s">
        <v>1099</v>
      </c>
      <c r="C287" s="35" t="s">
        <v>1103</v>
      </c>
      <c r="D287" s="35" t="s">
        <v>174</v>
      </c>
      <c r="E287" s="35" t="s">
        <v>85</v>
      </c>
      <c r="F287" s="34" t="s">
        <v>964</v>
      </c>
      <c r="G287" s="34" t="s">
        <v>1104</v>
      </c>
      <c r="H287" s="36">
        <v>28.1</v>
      </c>
      <c r="I287" s="35">
        <v>23.1</v>
      </c>
      <c r="J287" s="44">
        <v>12.9</v>
      </c>
      <c r="K287" s="38">
        <v>0.90002695111149345</v>
      </c>
      <c r="L287" s="39">
        <v>4.2210276777748712</v>
      </c>
      <c r="M287" s="39">
        <v>2.674660619257581</v>
      </c>
      <c r="N287" s="41">
        <v>4.8999110596771853</v>
      </c>
      <c r="O287" s="38">
        <v>1.4186153428820323</v>
      </c>
      <c r="P287" s="39">
        <v>5.0587413129495111</v>
      </c>
      <c r="Q287" s="39">
        <v>3.4466952302431197</v>
      </c>
      <c r="R287" s="41">
        <v>6.0314758006494538</v>
      </c>
      <c r="S287" s="42">
        <v>0.90002695111149345</v>
      </c>
      <c r="T287" s="39">
        <v>5.6894457657552389</v>
      </c>
      <c r="U287" s="39">
        <v>3.6452788532194034</v>
      </c>
      <c r="V287" s="41">
        <v>7.1943378459717113</v>
      </c>
      <c r="W287" s="38">
        <v>1.4186153428820323</v>
      </c>
      <c r="X287" s="39">
        <v>6.4866028126411921</v>
      </c>
      <c r="Y287" s="39">
        <v>4.3441140690110371</v>
      </c>
      <c r="Z287" s="40">
        <v>8.2493132291185098</v>
      </c>
      <c r="AA287" s="36" t="s">
        <v>89</v>
      </c>
      <c r="AB287" s="39">
        <v>81</v>
      </c>
      <c r="AC287" s="44" t="s">
        <v>90</v>
      </c>
      <c r="AD287" s="46" t="s">
        <v>1105</v>
      </c>
      <c r="AE287" s="54" t="s">
        <v>659</v>
      </c>
    </row>
    <row r="288" spans="1:31" ht="61.8" x14ac:dyDescent="0.25">
      <c r="A288" s="33" t="s">
        <v>1098</v>
      </c>
      <c r="B288" s="34" t="s">
        <v>1099</v>
      </c>
      <c r="C288" s="35" t="s">
        <v>1106</v>
      </c>
      <c r="D288" s="35" t="s">
        <v>174</v>
      </c>
      <c r="E288" s="35" t="s">
        <v>85</v>
      </c>
      <c r="F288" s="34" t="s">
        <v>964</v>
      </c>
      <c r="G288" s="34" t="s">
        <v>1107</v>
      </c>
      <c r="H288" s="36">
        <v>28.1</v>
      </c>
      <c r="I288" s="35">
        <v>23.1</v>
      </c>
      <c r="J288" s="44">
        <v>12.9</v>
      </c>
      <c r="K288" s="38">
        <v>0.90002695111149345</v>
      </c>
      <c r="L288" s="39">
        <v>4.2210276777748712</v>
      </c>
      <c r="M288" s="39">
        <v>2.674660619257581</v>
      </c>
      <c r="N288" s="41">
        <v>4.8999110596771853</v>
      </c>
      <c r="O288" s="38">
        <v>1.4186153428820323</v>
      </c>
      <c r="P288" s="39">
        <v>5.0587413129495111</v>
      </c>
      <c r="Q288" s="39">
        <v>3.4466952302431197</v>
      </c>
      <c r="R288" s="41">
        <v>6.0314758006494538</v>
      </c>
      <c r="S288" s="42">
        <v>0.90002695111149345</v>
      </c>
      <c r="T288" s="39">
        <v>5.6894457657552389</v>
      </c>
      <c r="U288" s="39">
        <v>3.6452788532194034</v>
      </c>
      <c r="V288" s="41">
        <v>7.1943378459717113</v>
      </c>
      <c r="W288" s="38">
        <v>1.4186153428820323</v>
      </c>
      <c r="X288" s="39">
        <v>6.4866028126411921</v>
      </c>
      <c r="Y288" s="39">
        <v>4.3441140690110371</v>
      </c>
      <c r="Z288" s="40">
        <v>8.2493132291185098</v>
      </c>
      <c r="AA288" s="36" t="s">
        <v>89</v>
      </c>
      <c r="AB288" s="39">
        <v>81</v>
      </c>
      <c r="AC288" s="44" t="s">
        <v>90</v>
      </c>
      <c r="AD288" s="46" t="s">
        <v>1105</v>
      </c>
      <c r="AE288" s="54" t="s">
        <v>659</v>
      </c>
    </row>
    <row r="289" spans="1:31" ht="61.8" x14ac:dyDescent="0.25">
      <c r="A289" s="33" t="s">
        <v>1098</v>
      </c>
      <c r="B289" s="34" t="s">
        <v>1099</v>
      </c>
      <c r="C289" s="35" t="s">
        <v>1108</v>
      </c>
      <c r="D289" s="35" t="s">
        <v>174</v>
      </c>
      <c r="E289" s="35" t="s">
        <v>85</v>
      </c>
      <c r="F289" s="34" t="s">
        <v>964</v>
      </c>
      <c r="G289" s="34" t="s">
        <v>1109</v>
      </c>
      <c r="H289" s="36">
        <v>28.1</v>
      </c>
      <c r="I289" s="35">
        <v>23.1</v>
      </c>
      <c r="J289" s="44">
        <v>12.9</v>
      </c>
      <c r="K289" s="38">
        <v>0.90002695111149345</v>
      </c>
      <c r="L289" s="39">
        <v>4.2210276777748712</v>
      </c>
      <c r="M289" s="39">
        <v>2.674660619257581</v>
      </c>
      <c r="N289" s="41">
        <v>4.8999110596771853</v>
      </c>
      <c r="O289" s="38">
        <v>1.4186153428820323</v>
      </c>
      <c r="P289" s="39">
        <v>5.0587413129495111</v>
      </c>
      <c r="Q289" s="39">
        <v>3.4466952302431197</v>
      </c>
      <c r="R289" s="41">
        <v>6.0314758006494538</v>
      </c>
      <c r="S289" s="42">
        <v>0.90002695111149345</v>
      </c>
      <c r="T289" s="39">
        <v>5.6894457657552389</v>
      </c>
      <c r="U289" s="39">
        <v>3.6452788532194034</v>
      </c>
      <c r="V289" s="41">
        <v>7.1943378459717113</v>
      </c>
      <c r="W289" s="38">
        <v>1.4186153428820323</v>
      </c>
      <c r="X289" s="39">
        <v>6.4866028126411921</v>
      </c>
      <c r="Y289" s="39">
        <v>4.3441140690110371</v>
      </c>
      <c r="Z289" s="40">
        <v>8.2493132291185098</v>
      </c>
      <c r="AA289" s="36" t="s">
        <v>89</v>
      </c>
      <c r="AB289" s="39">
        <v>81</v>
      </c>
      <c r="AC289" s="44" t="s">
        <v>90</v>
      </c>
      <c r="AD289" s="46" t="s">
        <v>1105</v>
      </c>
      <c r="AE289" s="54" t="s">
        <v>659</v>
      </c>
    </row>
    <row r="290" spans="1:31" ht="61.8" x14ac:dyDescent="0.25">
      <c r="A290" s="33" t="s">
        <v>1098</v>
      </c>
      <c r="B290" s="34" t="s">
        <v>1099</v>
      </c>
      <c r="C290" s="35" t="s">
        <v>1110</v>
      </c>
      <c r="D290" s="35" t="s">
        <v>174</v>
      </c>
      <c r="E290" s="35" t="s">
        <v>85</v>
      </c>
      <c r="F290" s="34" t="s">
        <v>973</v>
      </c>
      <c r="G290" s="34" t="s">
        <v>1111</v>
      </c>
      <c r="H290" s="36">
        <v>28.1</v>
      </c>
      <c r="I290" s="35">
        <v>23.1</v>
      </c>
      <c r="J290" s="44">
        <v>12.9</v>
      </c>
      <c r="K290" s="38">
        <v>0.90002695111149345</v>
      </c>
      <c r="L290" s="39">
        <v>4.105020557984262</v>
      </c>
      <c r="M290" s="39">
        <v>2.5357276070521571</v>
      </c>
      <c r="N290" s="41">
        <v>4.5944787445729993</v>
      </c>
      <c r="O290" s="38">
        <v>1.4186153428820323</v>
      </c>
      <c r="P290" s="39">
        <v>4.8993524263467165</v>
      </c>
      <c r="Q290" s="39">
        <v>3.3296672459109042</v>
      </c>
      <c r="R290" s="41">
        <v>5.7238101879969143</v>
      </c>
      <c r="S290" s="42">
        <v>0.90002695111149345</v>
      </c>
      <c r="T290" s="39">
        <v>5.5473501100931983</v>
      </c>
      <c r="U290" s="39">
        <v>3.5501869654113527</v>
      </c>
      <c r="V290" s="41">
        <v>6.9280231288795004</v>
      </c>
      <c r="W290" s="38">
        <v>1.4186153428820323</v>
      </c>
      <c r="X290" s="39">
        <v>6.3478108000442202</v>
      </c>
      <c r="Y290" s="39">
        <v>4.2553556829411017</v>
      </c>
      <c r="Z290" s="40">
        <v>7.9808381242625108</v>
      </c>
      <c r="AA290" s="36" t="s">
        <v>89</v>
      </c>
      <c r="AB290" s="39">
        <v>81</v>
      </c>
      <c r="AC290" s="44" t="s">
        <v>90</v>
      </c>
      <c r="AD290" s="46" t="s">
        <v>658</v>
      </c>
      <c r="AE290" s="54" t="s">
        <v>659</v>
      </c>
    </row>
    <row r="291" spans="1:31" ht="51.6" x14ac:dyDescent="0.25">
      <c r="A291" s="33" t="s">
        <v>1112</v>
      </c>
      <c r="B291" s="34" t="s">
        <v>1113</v>
      </c>
      <c r="C291" s="34" t="s">
        <v>1114</v>
      </c>
      <c r="D291" s="34" t="s">
        <v>174</v>
      </c>
      <c r="E291" s="34" t="s">
        <v>85</v>
      </c>
      <c r="F291" s="34" t="s">
        <v>1004</v>
      </c>
      <c r="G291" s="34" t="s">
        <v>1115</v>
      </c>
      <c r="H291" s="36">
        <v>28.1</v>
      </c>
      <c r="I291" s="35">
        <v>23.1</v>
      </c>
      <c r="J291" s="44">
        <v>10</v>
      </c>
      <c r="K291" s="38">
        <v>0.86002156088919479</v>
      </c>
      <c r="L291" s="39">
        <v>3.4954292980152868</v>
      </c>
      <c r="M291" s="39">
        <v>4.4178350126421115</v>
      </c>
      <c r="N291" s="41">
        <v>9.3850070482741383</v>
      </c>
      <c r="O291" s="38">
        <v>1.2748922743056257</v>
      </c>
      <c r="P291" s="39">
        <v>4.1272993969435667</v>
      </c>
      <c r="Q291" s="39">
        <v>5.1486979562542956</v>
      </c>
      <c r="R291" s="41">
        <v>11.101182710928503</v>
      </c>
      <c r="S291" s="42">
        <v>0.86002156088919479</v>
      </c>
      <c r="T291" s="39">
        <v>4.4996667773744292</v>
      </c>
      <c r="U291" s="39">
        <v>5.8412753503870922</v>
      </c>
      <c r="V291" s="41">
        <v>11.781841781069874</v>
      </c>
      <c r="W291" s="38">
        <v>1.2748922743056257</v>
      </c>
      <c r="X291" s="39">
        <v>5.1063523284322958</v>
      </c>
      <c r="Y291" s="39">
        <v>6.5387045606404248</v>
      </c>
      <c r="Z291" s="40">
        <v>12.355284733793845</v>
      </c>
      <c r="AA291" s="36" t="s">
        <v>89</v>
      </c>
      <c r="AB291" s="35">
        <v>81</v>
      </c>
      <c r="AC291" s="44" t="s">
        <v>90</v>
      </c>
      <c r="AD291" s="46" t="s">
        <v>1116</v>
      </c>
      <c r="AE291" s="54" t="s">
        <v>1007</v>
      </c>
    </row>
    <row r="292" spans="1:31" ht="51.6" x14ac:dyDescent="0.25">
      <c r="A292" s="33" t="s">
        <v>1117</v>
      </c>
      <c r="B292" s="34" t="s">
        <v>1118</v>
      </c>
      <c r="C292" s="35" t="s">
        <v>1119</v>
      </c>
      <c r="D292" s="35" t="s">
        <v>518</v>
      </c>
      <c r="E292" s="35" t="s">
        <v>85</v>
      </c>
      <c r="F292" s="34" t="s">
        <v>923</v>
      </c>
      <c r="G292" s="34" t="s">
        <v>119</v>
      </c>
      <c r="H292" s="36">
        <v>28.1</v>
      </c>
      <c r="I292" s="35">
        <v>23.1</v>
      </c>
      <c r="J292" s="44">
        <v>12.9</v>
      </c>
      <c r="K292" s="38">
        <v>0.90002695111149345</v>
      </c>
      <c r="L292" s="39">
        <v>3.2014952055521642</v>
      </c>
      <c r="M292" s="39">
        <v>1.8032899483422125</v>
      </c>
      <c r="N292" s="41">
        <v>2.9781577754676243</v>
      </c>
      <c r="O292" s="38" t="s">
        <v>88</v>
      </c>
      <c r="P292" s="39" t="s">
        <v>88</v>
      </c>
      <c r="Q292" s="39" t="s">
        <v>88</v>
      </c>
      <c r="R292" s="41" t="s">
        <v>88</v>
      </c>
      <c r="S292" s="42">
        <v>0.90002695111149345</v>
      </c>
      <c r="T292" s="39">
        <v>3.8863810608863649</v>
      </c>
      <c r="U292" s="39">
        <v>2.2699052661752726</v>
      </c>
      <c r="V292" s="41">
        <v>4.0684683648717872</v>
      </c>
      <c r="W292" s="38" t="s">
        <v>88</v>
      </c>
      <c r="X292" s="39" t="s">
        <v>88</v>
      </c>
      <c r="Y292" s="39" t="s">
        <v>88</v>
      </c>
      <c r="Z292" s="40" t="s">
        <v>88</v>
      </c>
      <c r="AA292" s="36" t="s">
        <v>89</v>
      </c>
      <c r="AB292" s="39">
        <v>50</v>
      </c>
      <c r="AC292" s="44" t="s">
        <v>90</v>
      </c>
      <c r="AD292" s="46" t="s">
        <v>1120</v>
      </c>
      <c r="AE292" s="54" t="s">
        <v>926</v>
      </c>
    </row>
    <row r="293" spans="1:31" ht="51.6" x14ac:dyDescent="0.25">
      <c r="A293" s="33" t="s">
        <v>1117</v>
      </c>
      <c r="B293" s="34" t="s">
        <v>1118</v>
      </c>
      <c r="C293" s="35" t="s">
        <v>1121</v>
      </c>
      <c r="D293" s="35" t="s">
        <v>518</v>
      </c>
      <c r="E293" s="35" t="s">
        <v>85</v>
      </c>
      <c r="F293" s="34" t="s">
        <v>923</v>
      </c>
      <c r="G293" s="34" t="s">
        <v>1122</v>
      </c>
      <c r="H293" s="36">
        <v>28.1</v>
      </c>
      <c r="I293" s="35">
        <v>23.1</v>
      </c>
      <c r="J293" s="44">
        <v>12.9</v>
      </c>
      <c r="K293" s="38">
        <v>0.90002695111149345</v>
      </c>
      <c r="L293" s="39">
        <v>3.2014952055521642</v>
      </c>
      <c r="M293" s="39">
        <v>1.8032899483422125</v>
      </c>
      <c r="N293" s="41">
        <v>2.9781577754676243</v>
      </c>
      <c r="O293" s="38" t="s">
        <v>88</v>
      </c>
      <c r="P293" s="39" t="s">
        <v>88</v>
      </c>
      <c r="Q293" s="39" t="s">
        <v>88</v>
      </c>
      <c r="R293" s="41" t="s">
        <v>88</v>
      </c>
      <c r="S293" s="42">
        <v>0.90002695111149345</v>
      </c>
      <c r="T293" s="39">
        <v>3.8863810608863649</v>
      </c>
      <c r="U293" s="39">
        <v>2.2699052661752726</v>
      </c>
      <c r="V293" s="41">
        <v>4.0684683648717872</v>
      </c>
      <c r="W293" s="38" t="s">
        <v>88</v>
      </c>
      <c r="X293" s="39" t="s">
        <v>88</v>
      </c>
      <c r="Y293" s="39" t="s">
        <v>88</v>
      </c>
      <c r="Z293" s="40" t="s">
        <v>88</v>
      </c>
      <c r="AA293" s="36" t="s">
        <v>89</v>
      </c>
      <c r="AB293" s="39">
        <v>50</v>
      </c>
      <c r="AC293" s="44" t="s">
        <v>90</v>
      </c>
      <c r="AD293" s="46" t="s">
        <v>1120</v>
      </c>
      <c r="AE293" s="54" t="s">
        <v>926</v>
      </c>
    </row>
    <row r="294" spans="1:31" ht="51.6" x14ac:dyDescent="0.25">
      <c r="A294" s="33" t="s">
        <v>1117</v>
      </c>
      <c r="B294" s="34" t="s">
        <v>1118</v>
      </c>
      <c r="C294" s="35" t="s">
        <v>1123</v>
      </c>
      <c r="D294" s="35" t="s">
        <v>518</v>
      </c>
      <c r="E294" s="35" t="s">
        <v>85</v>
      </c>
      <c r="F294" s="34" t="s">
        <v>923</v>
      </c>
      <c r="G294" s="34" t="s">
        <v>1124</v>
      </c>
      <c r="H294" s="36">
        <v>28.1</v>
      </c>
      <c r="I294" s="35">
        <v>23.1</v>
      </c>
      <c r="J294" s="44">
        <v>12.9</v>
      </c>
      <c r="K294" s="38">
        <v>0.90002695111149345</v>
      </c>
      <c r="L294" s="39">
        <v>3.2014952055521642</v>
      </c>
      <c r="M294" s="39">
        <v>1.8032899483422125</v>
      </c>
      <c r="N294" s="41">
        <v>2.9781577754676243</v>
      </c>
      <c r="O294" s="38" t="s">
        <v>88</v>
      </c>
      <c r="P294" s="39" t="s">
        <v>88</v>
      </c>
      <c r="Q294" s="39" t="s">
        <v>88</v>
      </c>
      <c r="R294" s="41" t="s">
        <v>88</v>
      </c>
      <c r="S294" s="42">
        <v>0.90002695111149345</v>
      </c>
      <c r="T294" s="39">
        <v>3.8863810608863649</v>
      </c>
      <c r="U294" s="39">
        <v>2.2699052661752726</v>
      </c>
      <c r="V294" s="41">
        <v>4.0684683648717872</v>
      </c>
      <c r="W294" s="38" t="s">
        <v>88</v>
      </c>
      <c r="X294" s="39" t="s">
        <v>88</v>
      </c>
      <c r="Y294" s="39" t="s">
        <v>88</v>
      </c>
      <c r="Z294" s="40" t="s">
        <v>88</v>
      </c>
      <c r="AA294" s="36" t="s">
        <v>89</v>
      </c>
      <c r="AB294" s="39">
        <v>50</v>
      </c>
      <c r="AC294" s="44" t="s">
        <v>90</v>
      </c>
      <c r="AD294" s="46" t="s">
        <v>1120</v>
      </c>
      <c r="AE294" s="54" t="s">
        <v>926</v>
      </c>
    </row>
    <row r="295" spans="1:31" ht="51.6" x14ac:dyDescent="0.25">
      <c r="A295" s="33" t="s">
        <v>1117</v>
      </c>
      <c r="B295" s="34" t="s">
        <v>1118</v>
      </c>
      <c r="C295" s="35" t="s">
        <v>1125</v>
      </c>
      <c r="D295" s="35" t="s">
        <v>518</v>
      </c>
      <c r="E295" s="35" t="s">
        <v>85</v>
      </c>
      <c r="F295" s="34" t="s">
        <v>923</v>
      </c>
      <c r="G295" s="34" t="s">
        <v>1126</v>
      </c>
      <c r="H295" s="36">
        <v>28.1</v>
      </c>
      <c r="I295" s="35">
        <v>23.1</v>
      </c>
      <c r="J295" s="44">
        <v>12.9</v>
      </c>
      <c r="K295" s="38">
        <v>0.90002695111149345</v>
      </c>
      <c r="L295" s="39">
        <v>3.2014952055521642</v>
      </c>
      <c r="M295" s="39">
        <v>1.8032899483422125</v>
      </c>
      <c r="N295" s="41">
        <v>2.9781577754676243</v>
      </c>
      <c r="O295" s="38" t="s">
        <v>88</v>
      </c>
      <c r="P295" s="39" t="s">
        <v>88</v>
      </c>
      <c r="Q295" s="39" t="s">
        <v>88</v>
      </c>
      <c r="R295" s="41" t="s">
        <v>88</v>
      </c>
      <c r="S295" s="42">
        <v>0.90002695111149345</v>
      </c>
      <c r="T295" s="39">
        <v>3.8863810608863649</v>
      </c>
      <c r="U295" s="39">
        <v>2.2699052661752726</v>
      </c>
      <c r="V295" s="41">
        <v>4.0684683648717872</v>
      </c>
      <c r="W295" s="38" t="s">
        <v>88</v>
      </c>
      <c r="X295" s="39" t="s">
        <v>88</v>
      </c>
      <c r="Y295" s="39" t="s">
        <v>88</v>
      </c>
      <c r="Z295" s="40" t="s">
        <v>88</v>
      </c>
      <c r="AA295" s="36" t="s">
        <v>89</v>
      </c>
      <c r="AB295" s="39">
        <v>50</v>
      </c>
      <c r="AC295" s="44" t="s">
        <v>90</v>
      </c>
      <c r="AD295" s="46" t="s">
        <v>1120</v>
      </c>
      <c r="AE295" s="54" t="s">
        <v>926</v>
      </c>
    </row>
    <row r="296" spans="1:31" ht="51.6" x14ac:dyDescent="0.25">
      <c r="A296" s="33" t="s">
        <v>1117</v>
      </c>
      <c r="B296" s="34" t="s">
        <v>1118</v>
      </c>
      <c r="C296" s="35" t="s">
        <v>1127</v>
      </c>
      <c r="D296" s="35" t="s">
        <v>518</v>
      </c>
      <c r="E296" s="35" t="s">
        <v>85</v>
      </c>
      <c r="F296" s="34" t="s">
        <v>923</v>
      </c>
      <c r="G296" s="34" t="s">
        <v>1126</v>
      </c>
      <c r="H296" s="36">
        <v>28.1</v>
      </c>
      <c r="I296" s="35">
        <v>23.1</v>
      </c>
      <c r="J296" s="44">
        <v>12.9</v>
      </c>
      <c r="K296" s="38">
        <v>0.90002695111149345</v>
      </c>
      <c r="L296" s="39">
        <v>3.2014952055521642</v>
      </c>
      <c r="M296" s="39">
        <v>1.8032899483422125</v>
      </c>
      <c r="N296" s="41">
        <v>2.9781577754676243</v>
      </c>
      <c r="O296" s="38" t="s">
        <v>88</v>
      </c>
      <c r="P296" s="39" t="s">
        <v>88</v>
      </c>
      <c r="Q296" s="39" t="s">
        <v>88</v>
      </c>
      <c r="R296" s="41" t="s">
        <v>88</v>
      </c>
      <c r="S296" s="42">
        <v>0.90002695111149345</v>
      </c>
      <c r="T296" s="39">
        <v>3.8863810608863649</v>
      </c>
      <c r="U296" s="39">
        <v>2.2699052661752726</v>
      </c>
      <c r="V296" s="41">
        <v>4.0684683648717872</v>
      </c>
      <c r="W296" s="38" t="s">
        <v>88</v>
      </c>
      <c r="X296" s="39" t="s">
        <v>88</v>
      </c>
      <c r="Y296" s="39" t="s">
        <v>88</v>
      </c>
      <c r="Z296" s="40" t="s">
        <v>88</v>
      </c>
      <c r="AA296" s="36" t="s">
        <v>89</v>
      </c>
      <c r="AB296" s="39">
        <v>50</v>
      </c>
      <c r="AC296" s="44" t="s">
        <v>90</v>
      </c>
      <c r="AD296" s="46" t="s">
        <v>1120</v>
      </c>
      <c r="AE296" s="54" t="s">
        <v>926</v>
      </c>
    </row>
    <row r="297" spans="1:31" ht="41.4" x14ac:dyDescent="0.25">
      <c r="A297" s="33" t="s">
        <v>1128</v>
      </c>
      <c r="B297" s="34" t="s">
        <v>1129</v>
      </c>
      <c r="C297" s="34" t="s">
        <v>1130</v>
      </c>
      <c r="D297" s="34" t="s">
        <v>518</v>
      </c>
      <c r="E297" s="34" t="s">
        <v>85</v>
      </c>
      <c r="F297" s="34" t="s">
        <v>953</v>
      </c>
      <c r="G297" s="34" t="s">
        <v>1126</v>
      </c>
      <c r="H297" s="36">
        <v>28.1</v>
      </c>
      <c r="I297" s="35">
        <v>23.1</v>
      </c>
      <c r="J297" s="44">
        <v>12.9</v>
      </c>
      <c r="K297" s="38">
        <v>1.2748922743056257</v>
      </c>
      <c r="L297" s="39">
        <v>2.976066877858162</v>
      </c>
      <c r="M297" s="39">
        <v>3.3500217749571406</v>
      </c>
      <c r="N297" s="41">
        <v>6.4375527958244412</v>
      </c>
      <c r="O297" s="38"/>
      <c r="P297" s="39"/>
      <c r="Q297" s="39"/>
      <c r="R297" s="41"/>
      <c r="S297" s="42">
        <v>1.2748922743056257</v>
      </c>
      <c r="T297" s="39">
        <v>3.5239755621255227</v>
      </c>
      <c r="U297" s="39">
        <v>4.179194394251259</v>
      </c>
      <c r="V297" s="41">
        <v>7.433371309021334</v>
      </c>
      <c r="W297" s="38"/>
      <c r="X297" s="39"/>
      <c r="Y297" s="39"/>
      <c r="Z297" s="40"/>
      <c r="AA297" s="36" t="s">
        <v>89</v>
      </c>
      <c r="AB297" s="35">
        <v>50</v>
      </c>
      <c r="AC297" s="44" t="s">
        <v>90</v>
      </c>
      <c r="AD297" s="46" t="s">
        <v>1131</v>
      </c>
      <c r="AE297" s="54" t="s">
        <v>1132</v>
      </c>
    </row>
    <row r="298" spans="1:31" ht="51.6" x14ac:dyDescent="0.25">
      <c r="A298" s="33" t="s">
        <v>1133</v>
      </c>
      <c r="B298" s="34" t="s">
        <v>1134</v>
      </c>
      <c r="C298" s="34" t="s">
        <v>1135</v>
      </c>
      <c r="D298" s="34" t="s">
        <v>416</v>
      </c>
      <c r="E298" s="34" t="s">
        <v>85</v>
      </c>
      <c r="F298" s="34" t="s">
        <v>1004</v>
      </c>
      <c r="G298" s="34" t="s">
        <v>1136</v>
      </c>
      <c r="H298" s="36">
        <v>28.1</v>
      </c>
      <c r="I298" s="35">
        <v>23.1</v>
      </c>
      <c r="J298" s="44">
        <v>10</v>
      </c>
      <c r="K298" s="38">
        <v>0.86002156088919479</v>
      </c>
      <c r="L298" s="39">
        <v>3.6842619905344476</v>
      </c>
      <c r="M298" s="39">
        <v>4.6931879945021979</v>
      </c>
      <c r="N298" s="41">
        <v>8.3761925829462491</v>
      </c>
      <c r="O298" s="38">
        <v>1.2748922743056257</v>
      </c>
      <c r="P298" s="39">
        <v>4.3501597810965844</v>
      </c>
      <c r="Q298" s="39">
        <v>5.4661822937151792</v>
      </c>
      <c r="R298" s="41">
        <v>10.211501576472608</v>
      </c>
      <c r="S298" s="42">
        <v>0.86002156088919479</v>
      </c>
      <c r="T298" s="39">
        <v>4.8196541807102431</v>
      </c>
      <c r="U298" s="39">
        <v>6.310972999145247</v>
      </c>
      <c r="V298" s="41">
        <v>11.729139444679046</v>
      </c>
      <c r="W298" s="38">
        <v>1.2748922743056257</v>
      </c>
      <c r="X298" s="39">
        <v>5.451020501497073</v>
      </c>
      <c r="Y298" s="39">
        <v>7.0387203545990245</v>
      </c>
      <c r="Z298" s="40">
        <v>12.221384032311134</v>
      </c>
      <c r="AA298" s="36" t="s">
        <v>89</v>
      </c>
      <c r="AB298" s="35">
        <v>139</v>
      </c>
      <c r="AC298" s="44" t="s">
        <v>90</v>
      </c>
      <c r="AD298" s="46" t="s">
        <v>1137</v>
      </c>
      <c r="AE298" s="54" t="s">
        <v>1007</v>
      </c>
    </row>
    <row r="299" spans="1:31" ht="51.6" x14ac:dyDescent="0.25">
      <c r="A299" s="33" t="s">
        <v>1138</v>
      </c>
      <c r="B299" s="34" t="s">
        <v>1139</v>
      </c>
      <c r="C299" s="34" t="s">
        <v>1140</v>
      </c>
      <c r="D299" s="34" t="s">
        <v>168</v>
      </c>
      <c r="E299" s="34" t="s">
        <v>85</v>
      </c>
      <c r="F299" s="34" t="s">
        <v>357</v>
      </c>
      <c r="G299" s="34" t="s">
        <v>1139</v>
      </c>
      <c r="H299" s="36">
        <v>28.1</v>
      </c>
      <c r="I299" s="35">
        <v>23.1</v>
      </c>
      <c r="J299" s="44">
        <v>12.9</v>
      </c>
      <c r="K299" s="38">
        <v>1.5867954905249473</v>
      </c>
      <c r="L299" s="39">
        <v>4.3995097627383144</v>
      </c>
      <c r="M299" s="39">
        <v>4.9461663642262614</v>
      </c>
      <c r="N299" s="41">
        <v>9.0455293879452618</v>
      </c>
      <c r="O299" s="38"/>
      <c r="P299" s="39"/>
      <c r="Q299" s="39"/>
      <c r="R299" s="41"/>
      <c r="S299" s="42"/>
      <c r="T299" s="39"/>
      <c r="U299" s="39"/>
      <c r="V299" s="41"/>
      <c r="W299" s="38"/>
      <c r="X299" s="39"/>
      <c r="Y299" s="39"/>
      <c r="Z299" s="40"/>
      <c r="AA299" s="36" t="s">
        <v>89</v>
      </c>
      <c r="AB299" s="35">
        <v>82</v>
      </c>
      <c r="AC299" s="44" t="s">
        <v>90</v>
      </c>
      <c r="AD299" s="46" t="s">
        <v>1141</v>
      </c>
      <c r="AE299" s="54" t="s">
        <v>1142</v>
      </c>
    </row>
    <row r="300" spans="1:31" ht="51.6" x14ac:dyDescent="0.25">
      <c r="A300" s="33" t="s">
        <v>1143</v>
      </c>
      <c r="B300" s="34" t="s">
        <v>1144</v>
      </c>
      <c r="C300" s="34" t="s">
        <v>1145</v>
      </c>
      <c r="D300" s="34" t="s">
        <v>168</v>
      </c>
      <c r="E300" s="34" t="s">
        <v>85</v>
      </c>
      <c r="F300" s="34" t="s">
        <v>357</v>
      </c>
      <c r="G300" s="34" t="s">
        <v>1144</v>
      </c>
      <c r="H300" s="36">
        <v>28.1</v>
      </c>
      <c r="I300" s="35">
        <v>23.1</v>
      </c>
      <c r="J300" s="44">
        <v>12.9</v>
      </c>
      <c r="K300" s="38">
        <v>1.5867954905249473</v>
      </c>
      <c r="L300" s="39">
        <v>4.5827236541226881</v>
      </c>
      <c r="M300" s="39">
        <v>5.4237995910416581</v>
      </c>
      <c r="N300" s="41">
        <v>9.896249318440443</v>
      </c>
      <c r="O300" s="38">
        <v>1.5867954905249473</v>
      </c>
      <c r="P300" s="39">
        <v>4.8446827932884853</v>
      </c>
      <c r="Q300" s="39">
        <v>5.7783938731870199</v>
      </c>
      <c r="R300" s="41">
        <v>11.147636476075384</v>
      </c>
      <c r="S300" s="42"/>
      <c r="T300" s="39"/>
      <c r="U300" s="39"/>
      <c r="V300" s="41"/>
      <c r="W300" s="38"/>
      <c r="X300" s="39"/>
      <c r="Y300" s="39"/>
      <c r="Z300" s="40"/>
      <c r="AA300" s="36" t="s">
        <v>89</v>
      </c>
      <c r="AB300" s="35">
        <v>55.7</v>
      </c>
      <c r="AC300" s="44" t="s">
        <v>90</v>
      </c>
      <c r="AD300" s="46" t="s">
        <v>1146</v>
      </c>
      <c r="AE300" s="54" t="s">
        <v>1147</v>
      </c>
    </row>
    <row r="301" spans="1:31" ht="41.4" x14ac:dyDescent="0.25">
      <c r="A301" s="33" t="s">
        <v>1148</v>
      </c>
      <c r="B301" s="34" t="s">
        <v>1149</v>
      </c>
      <c r="C301" s="34" t="s">
        <v>1150</v>
      </c>
      <c r="D301" s="34" t="s">
        <v>168</v>
      </c>
      <c r="E301" s="34" t="s">
        <v>85</v>
      </c>
      <c r="F301" s="34" t="s">
        <v>357</v>
      </c>
      <c r="G301" s="34" t="s">
        <v>1149</v>
      </c>
      <c r="H301" s="36">
        <v>28.1</v>
      </c>
      <c r="I301" s="35">
        <v>23.1</v>
      </c>
      <c r="J301" s="44">
        <v>12.9</v>
      </c>
      <c r="K301" s="38">
        <v>1.5867954905249473</v>
      </c>
      <c r="L301" s="39">
        <v>3.7898008378189534</v>
      </c>
      <c r="M301" s="39">
        <v>4.3029313880167877</v>
      </c>
      <c r="N301" s="41">
        <v>7.770997845576491</v>
      </c>
      <c r="O301" s="38">
        <v>1.5867954905249473</v>
      </c>
      <c r="P301" s="39">
        <v>3.8471425785521975</v>
      </c>
      <c r="Q301" s="39">
        <v>4.3879618018006648</v>
      </c>
      <c r="R301" s="41">
        <v>7.9789909603208145</v>
      </c>
      <c r="S301" s="42"/>
      <c r="T301" s="39"/>
      <c r="U301" s="39"/>
      <c r="V301" s="41"/>
      <c r="W301" s="38"/>
      <c r="X301" s="39"/>
      <c r="Y301" s="39"/>
      <c r="Z301" s="40"/>
      <c r="AA301" s="36" t="s">
        <v>89</v>
      </c>
      <c r="AB301" s="35">
        <v>52.4</v>
      </c>
      <c r="AC301" s="44" t="s">
        <v>90</v>
      </c>
      <c r="AD301" s="46" t="s">
        <v>1151</v>
      </c>
      <c r="AE301" s="54" t="s">
        <v>1152</v>
      </c>
    </row>
    <row r="302" spans="1:31" ht="51.6" x14ac:dyDescent="0.25">
      <c r="A302" s="33" t="s">
        <v>1153</v>
      </c>
      <c r="B302" s="34" t="s">
        <v>1154</v>
      </c>
      <c r="C302" s="34" t="s">
        <v>1155</v>
      </c>
      <c r="D302" s="34" t="s">
        <v>168</v>
      </c>
      <c r="E302" s="34" t="s">
        <v>85</v>
      </c>
      <c r="F302" s="34" t="s">
        <v>357</v>
      </c>
      <c r="G302" s="34" t="s">
        <v>1154</v>
      </c>
      <c r="H302" s="36">
        <v>28.1</v>
      </c>
      <c r="I302" s="35">
        <v>23.1</v>
      </c>
      <c r="J302" s="44">
        <v>12.9</v>
      </c>
      <c r="K302" s="38">
        <v>1.5867954905249473</v>
      </c>
      <c r="L302" s="39">
        <v>4.2021004748300745</v>
      </c>
      <c r="M302" s="39">
        <v>4.71590818990994</v>
      </c>
      <c r="N302" s="41">
        <v>8.4716972056869224</v>
      </c>
      <c r="O302" s="38">
        <v>1.5867954905249473</v>
      </c>
      <c r="P302" s="39">
        <v>4.3504505665467388</v>
      </c>
      <c r="Q302" s="39">
        <v>5.0105012072914441</v>
      </c>
      <c r="R302" s="41">
        <v>9.1833390235295767</v>
      </c>
      <c r="S302" s="42"/>
      <c r="T302" s="39"/>
      <c r="U302" s="39"/>
      <c r="V302" s="41"/>
      <c r="W302" s="38"/>
      <c r="X302" s="39"/>
      <c r="Y302" s="39"/>
      <c r="Z302" s="40"/>
      <c r="AA302" s="36" t="s">
        <v>89</v>
      </c>
      <c r="AB302" s="35">
        <v>55.7</v>
      </c>
      <c r="AC302" s="44" t="s">
        <v>90</v>
      </c>
      <c r="AD302" s="46" t="s">
        <v>1156</v>
      </c>
      <c r="AE302" s="54" t="s">
        <v>1157</v>
      </c>
    </row>
    <row r="303" spans="1:31" ht="41.4" x14ac:dyDescent="0.25">
      <c r="A303" s="33" t="s">
        <v>1158</v>
      </c>
      <c r="B303" s="34" t="s">
        <v>1159</v>
      </c>
      <c r="C303" s="34" t="s">
        <v>1160</v>
      </c>
      <c r="D303" s="34" t="s">
        <v>168</v>
      </c>
      <c r="E303" s="34" t="s">
        <v>85</v>
      </c>
      <c r="F303" s="34" t="s">
        <v>357</v>
      </c>
      <c r="G303" s="34" t="s">
        <v>1159</v>
      </c>
      <c r="H303" s="36">
        <v>28.1</v>
      </c>
      <c r="I303" s="35">
        <v>23.1</v>
      </c>
      <c r="J303" s="44">
        <v>12.9</v>
      </c>
      <c r="K303" s="38">
        <v>1.6001641906157997</v>
      </c>
      <c r="L303" s="39">
        <v>3.1847286225238607</v>
      </c>
      <c r="M303" s="39">
        <v>3.573985629531665</v>
      </c>
      <c r="N303" s="41">
        <v>9.7032582841187445</v>
      </c>
      <c r="O303" s="38"/>
      <c r="P303" s="39"/>
      <c r="Q303" s="39"/>
      <c r="R303" s="41"/>
      <c r="S303" s="42"/>
      <c r="T303" s="39"/>
      <c r="U303" s="39"/>
      <c r="V303" s="41"/>
      <c r="W303" s="38"/>
      <c r="X303" s="39"/>
      <c r="Y303" s="39"/>
      <c r="Z303" s="40"/>
      <c r="AA303" s="36" t="s">
        <v>89</v>
      </c>
      <c r="AB303" s="35">
        <v>52.4</v>
      </c>
      <c r="AC303" s="44" t="s">
        <v>90</v>
      </c>
      <c r="AD303" s="46" t="s">
        <v>1161</v>
      </c>
      <c r="AE303" s="54" t="s">
        <v>1152</v>
      </c>
    </row>
    <row r="304" spans="1:31" ht="51.6" x14ac:dyDescent="0.25">
      <c r="A304" s="33" t="s">
        <v>1162</v>
      </c>
      <c r="B304" s="34" t="s">
        <v>1163</v>
      </c>
      <c r="C304" s="34" t="s">
        <v>1164</v>
      </c>
      <c r="D304" s="34" t="s">
        <v>168</v>
      </c>
      <c r="E304" s="34" t="s">
        <v>85</v>
      </c>
      <c r="F304" s="34" t="s">
        <v>357</v>
      </c>
      <c r="G304" s="34" t="s">
        <v>1163</v>
      </c>
      <c r="H304" s="36">
        <v>28.1</v>
      </c>
      <c r="I304" s="35">
        <v>23.1</v>
      </c>
      <c r="J304" s="44">
        <v>12.9</v>
      </c>
      <c r="K304" s="38">
        <v>1.5867954905249473</v>
      </c>
      <c r="L304" s="39">
        <v>4.4383933927469004</v>
      </c>
      <c r="M304" s="39">
        <v>4.938650974683215</v>
      </c>
      <c r="N304" s="41">
        <v>8.9420346042938448</v>
      </c>
      <c r="O304" s="38"/>
      <c r="P304" s="39"/>
      <c r="Q304" s="39"/>
      <c r="R304" s="41"/>
      <c r="S304" s="42"/>
      <c r="T304" s="39"/>
      <c r="U304" s="39"/>
      <c r="V304" s="41"/>
      <c r="W304" s="38"/>
      <c r="X304" s="39"/>
      <c r="Y304" s="39"/>
      <c r="Z304" s="40"/>
      <c r="AA304" s="36" t="s">
        <v>89</v>
      </c>
      <c r="AB304" s="35">
        <v>53</v>
      </c>
      <c r="AC304" s="44" t="s">
        <v>90</v>
      </c>
      <c r="AD304" s="46" t="s">
        <v>1165</v>
      </c>
      <c r="AE304" s="54" t="s">
        <v>1166</v>
      </c>
    </row>
    <row r="305" spans="1:31" ht="51.6" x14ac:dyDescent="0.25">
      <c r="A305" s="33" t="s">
        <v>1167</v>
      </c>
      <c r="B305" s="34" t="s">
        <v>1168</v>
      </c>
      <c r="C305" s="34" t="s">
        <v>1169</v>
      </c>
      <c r="D305" s="34" t="s">
        <v>168</v>
      </c>
      <c r="E305" s="34" t="s">
        <v>85</v>
      </c>
      <c r="F305" s="34" t="s">
        <v>357</v>
      </c>
      <c r="G305" s="34" t="s">
        <v>1168</v>
      </c>
      <c r="H305" s="36">
        <v>28.1</v>
      </c>
      <c r="I305" s="35">
        <v>23.1</v>
      </c>
      <c r="J305" s="44">
        <v>12.9</v>
      </c>
      <c r="K305" s="38">
        <v>1.5867954905249473</v>
      </c>
      <c r="L305" s="39">
        <v>4.8272446900964017</v>
      </c>
      <c r="M305" s="39">
        <v>5.6047480946572321</v>
      </c>
      <c r="N305" s="41">
        <v>10.15778210726533</v>
      </c>
      <c r="O305" s="38">
        <v>1.5867954905249473</v>
      </c>
      <c r="P305" s="39">
        <v>4.9984831290040672</v>
      </c>
      <c r="Q305" s="39">
        <v>6.2226368182367091</v>
      </c>
      <c r="R305" s="41">
        <v>12.012987259333601</v>
      </c>
      <c r="S305" s="42"/>
      <c r="T305" s="39"/>
      <c r="U305" s="39"/>
      <c r="V305" s="41"/>
      <c r="W305" s="38"/>
      <c r="X305" s="39"/>
      <c r="Y305" s="39"/>
      <c r="Z305" s="40"/>
      <c r="AA305" s="36" t="s">
        <v>89</v>
      </c>
      <c r="AB305" s="35">
        <v>79.3</v>
      </c>
      <c r="AC305" s="44" t="s">
        <v>90</v>
      </c>
      <c r="AD305" s="46" t="s">
        <v>1170</v>
      </c>
      <c r="AE305" s="54" t="s">
        <v>1171</v>
      </c>
    </row>
    <row r="306" spans="1:31" ht="51.6" x14ac:dyDescent="0.25">
      <c r="A306" s="33" t="s">
        <v>1172</v>
      </c>
      <c r="B306" s="34" t="s">
        <v>1173</v>
      </c>
      <c r="C306" s="34" t="s">
        <v>1174</v>
      </c>
      <c r="D306" s="34" t="s">
        <v>168</v>
      </c>
      <c r="E306" s="34" t="s">
        <v>85</v>
      </c>
      <c r="F306" s="34" t="s">
        <v>357</v>
      </c>
      <c r="G306" s="34" t="s">
        <v>1173</v>
      </c>
      <c r="H306" s="36">
        <v>28.1</v>
      </c>
      <c r="I306" s="35">
        <v>23.1</v>
      </c>
      <c r="J306" s="44">
        <v>12.9</v>
      </c>
      <c r="K306" s="38">
        <v>1.5867954905249473</v>
      </c>
      <c r="L306" s="39">
        <v>4.6176796934466635</v>
      </c>
      <c r="M306" s="39">
        <v>5.353664542772699</v>
      </c>
      <c r="N306" s="41">
        <v>9.3803339306452713</v>
      </c>
      <c r="O306" s="38"/>
      <c r="P306" s="39"/>
      <c r="Q306" s="39"/>
      <c r="R306" s="41"/>
      <c r="S306" s="42"/>
      <c r="T306" s="39"/>
      <c r="U306" s="39"/>
      <c r="V306" s="41"/>
      <c r="W306" s="38"/>
      <c r="X306" s="39"/>
      <c r="Y306" s="39"/>
      <c r="Z306" s="40"/>
      <c r="AA306" s="36" t="s">
        <v>89</v>
      </c>
      <c r="AB306" s="35">
        <v>66.7</v>
      </c>
      <c r="AC306" s="44" t="s">
        <v>90</v>
      </c>
      <c r="AD306" s="46" t="s">
        <v>1175</v>
      </c>
      <c r="AE306" s="54" t="s">
        <v>1176</v>
      </c>
    </row>
    <row r="307" spans="1:31" ht="51.6" x14ac:dyDescent="0.25">
      <c r="A307" s="33" t="s">
        <v>1177</v>
      </c>
      <c r="B307" s="34" t="s">
        <v>1178</v>
      </c>
      <c r="C307" s="34" t="s">
        <v>1179</v>
      </c>
      <c r="D307" s="34" t="s">
        <v>168</v>
      </c>
      <c r="E307" s="34" t="s">
        <v>85</v>
      </c>
      <c r="F307" s="34" t="s">
        <v>357</v>
      </c>
      <c r="G307" s="34" t="s">
        <v>1178</v>
      </c>
      <c r="H307" s="36">
        <v>28.1</v>
      </c>
      <c r="I307" s="35">
        <v>23.1</v>
      </c>
      <c r="J307" s="44">
        <v>12.9</v>
      </c>
      <c r="K307" s="38">
        <v>1.5867954905249473</v>
      </c>
      <c r="L307" s="39">
        <v>6.531873506398397</v>
      </c>
      <c r="M307" s="39">
        <v>8.0027044868282182</v>
      </c>
      <c r="N307" s="41">
        <v>16.57873740224727</v>
      </c>
      <c r="O307" s="38"/>
      <c r="P307" s="39"/>
      <c r="Q307" s="39"/>
      <c r="R307" s="41"/>
      <c r="S307" s="42"/>
      <c r="T307" s="39"/>
      <c r="U307" s="39"/>
      <c r="V307" s="41"/>
      <c r="W307" s="38"/>
      <c r="X307" s="39"/>
      <c r="Y307" s="39"/>
      <c r="Z307" s="40"/>
      <c r="AA307" s="36" t="s">
        <v>89</v>
      </c>
      <c r="AB307" s="35">
        <v>76</v>
      </c>
      <c r="AC307" s="44" t="s">
        <v>90</v>
      </c>
      <c r="AD307" s="46" t="s">
        <v>1180</v>
      </c>
      <c r="AE307" s="54" t="s">
        <v>1181</v>
      </c>
    </row>
    <row r="308" spans="1:31" ht="51.6" x14ac:dyDescent="0.25">
      <c r="A308" s="33" t="s">
        <v>1177</v>
      </c>
      <c r="B308" s="34" t="s">
        <v>1182</v>
      </c>
      <c r="C308" s="34" t="s">
        <v>1183</v>
      </c>
      <c r="D308" s="34" t="s">
        <v>168</v>
      </c>
      <c r="E308" s="34" t="s">
        <v>85</v>
      </c>
      <c r="F308" s="34" t="s">
        <v>357</v>
      </c>
      <c r="G308" s="34" t="s">
        <v>1182</v>
      </c>
      <c r="H308" s="36">
        <v>28.1</v>
      </c>
      <c r="I308" s="35">
        <v>23.1</v>
      </c>
      <c r="J308" s="44">
        <v>12.9</v>
      </c>
      <c r="K308" s="38">
        <v>1.5867954905249473</v>
      </c>
      <c r="L308" s="39">
        <v>4.4290198791656952</v>
      </c>
      <c r="M308" s="39">
        <v>4.9598193061214166</v>
      </c>
      <c r="N308" s="41">
        <v>8.6649379626034513</v>
      </c>
      <c r="O308" s="38"/>
      <c r="P308" s="39"/>
      <c r="Q308" s="39"/>
      <c r="R308" s="41"/>
      <c r="S308" s="42"/>
      <c r="T308" s="39"/>
      <c r="U308" s="39"/>
      <c r="V308" s="41"/>
      <c r="W308" s="38"/>
      <c r="X308" s="39"/>
      <c r="Y308" s="39"/>
      <c r="Z308" s="41"/>
      <c r="AA308" s="36" t="s">
        <v>89</v>
      </c>
      <c r="AB308" s="35">
        <v>82</v>
      </c>
      <c r="AC308" s="44" t="s">
        <v>90</v>
      </c>
      <c r="AD308" s="46" t="s">
        <v>1184</v>
      </c>
      <c r="AE308" s="54" t="s">
        <v>1185</v>
      </c>
    </row>
    <row r="309" spans="1:31" ht="51.6" x14ac:dyDescent="0.25">
      <c r="A309" s="33" t="s">
        <v>1177</v>
      </c>
      <c r="B309" s="34" t="s">
        <v>1186</v>
      </c>
      <c r="C309" s="34" t="s">
        <v>1187</v>
      </c>
      <c r="D309" s="34" t="s">
        <v>168</v>
      </c>
      <c r="E309" s="34" t="s">
        <v>85</v>
      </c>
      <c r="F309" s="34" t="s">
        <v>357</v>
      </c>
      <c r="G309" s="34" t="s">
        <v>1186</v>
      </c>
      <c r="H309" s="36">
        <v>28.1</v>
      </c>
      <c r="I309" s="35">
        <v>23.1</v>
      </c>
      <c r="J309" s="44">
        <v>12.9</v>
      </c>
      <c r="K309" s="38">
        <v>1.5867954905249473</v>
      </c>
      <c r="L309" s="39">
        <v>4.4290198791656952</v>
      </c>
      <c r="M309" s="39">
        <v>4.9598193061214166</v>
      </c>
      <c r="N309" s="41">
        <v>8.6649379626034513</v>
      </c>
      <c r="O309" s="38"/>
      <c r="P309" s="39"/>
      <c r="Q309" s="39"/>
      <c r="R309" s="41"/>
      <c r="S309" s="42"/>
      <c r="T309" s="39"/>
      <c r="U309" s="39"/>
      <c r="V309" s="41"/>
      <c r="W309" s="38"/>
      <c r="X309" s="39"/>
      <c r="Y309" s="39"/>
      <c r="Z309" s="40"/>
      <c r="AA309" s="36" t="s">
        <v>89</v>
      </c>
      <c r="AB309" s="35">
        <v>82</v>
      </c>
      <c r="AC309" s="44" t="s">
        <v>90</v>
      </c>
      <c r="AD309" s="46" t="s">
        <v>1188</v>
      </c>
      <c r="AE309" s="54" t="s">
        <v>1189</v>
      </c>
    </row>
    <row r="310" spans="1:31" ht="51.6" x14ac:dyDescent="0.25">
      <c r="A310" s="33" t="s">
        <v>1190</v>
      </c>
      <c r="B310" s="34" t="s">
        <v>1191</v>
      </c>
      <c r="C310" s="34" t="s">
        <v>1192</v>
      </c>
      <c r="D310" s="34" t="s">
        <v>168</v>
      </c>
      <c r="E310" s="34" t="s">
        <v>85</v>
      </c>
      <c r="F310" s="34" t="s">
        <v>357</v>
      </c>
      <c r="G310" s="34" t="s">
        <v>1191</v>
      </c>
      <c r="H310" s="36">
        <v>28.1</v>
      </c>
      <c r="I310" s="35">
        <v>23.1</v>
      </c>
      <c r="J310" s="44">
        <v>12.9</v>
      </c>
      <c r="K310" s="38">
        <v>1.5867954905249473</v>
      </c>
      <c r="L310" s="39">
        <v>4.5409004578667291</v>
      </c>
      <c r="M310" s="39">
        <v>5.4176269976450504</v>
      </c>
      <c r="N310" s="41">
        <v>10.037529731748959</v>
      </c>
      <c r="O310" s="38">
        <v>1.5867954905249473</v>
      </c>
      <c r="P310" s="39">
        <v>4.9984831290040672</v>
      </c>
      <c r="Q310" s="39">
        <v>6.2226368182367091</v>
      </c>
      <c r="R310" s="41">
        <v>12.012987259333601</v>
      </c>
      <c r="S310" s="42"/>
      <c r="T310" s="39"/>
      <c r="U310" s="39"/>
      <c r="V310" s="41"/>
      <c r="W310" s="38"/>
      <c r="X310" s="39"/>
      <c r="Y310" s="39"/>
      <c r="Z310" s="40"/>
      <c r="AA310" s="36" t="s">
        <v>89</v>
      </c>
      <c r="AB310" s="35">
        <v>79.3</v>
      </c>
      <c r="AC310" s="44" t="s">
        <v>90</v>
      </c>
      <c r="AD310" s="46" t="s">
        <v>1193</v>
      </c>
      <c r="AE310" s="54" t="s">
        <v>1194</v>
      </c>
    </row>
    <row r="311" spans="1:31" ht="51.6" x14ac:dyDescent="0.25">
      <c r="A311" s="33" t="s">
        <v>1195</v>
      </c>
      <c r="B311" s="34" t="s">
        <v>1196</v>
      </c>
      <c r="C311" s="34" t="s">
        <v>1197</v>
      </c>
      <c r="D311" s="34" t="s">
        <v>168</v>
      </c>
      <c r="E311" s="34" t="s">
        <v>85</v>
      </c>
      <c r="F311" s="34" t="s">
        <v>357</v>
      </c>
      <c r="G311" s="34" t="s">
        <v>1196</v>
      </c>
      <c r="H311" s="36">
        <v>28.1</v>
      </c>
      <c r="I311" s="35">
        <v>23.1</v>
      </c>
      <c r="J311" s="44">
        <v>12.9</v>
      </c>
      <c r="K311" s="38">
        <v>1.5867954905249473</v>
      </c>
      <c r="L311" s="39">
        <v>4.5655594462264197</v>
      </c>
      <c r="M311" s="39">
        <v>5.1407941505323853</v>
      </c>
      <c r="N311" s="41">
        <v>9.5280076271171161</v>
      </c>
      <c r="O311" s="38"/>
      <c r="P311" s="39"/>
      <c r="Q311" s="39"/>
      <c r="R311" s="41"/>
      <c r="S311" s="42"/>
      <c r="T311" s="39"/>
      <c r="U311" s="39"/>
      <c r="V311" s="41"/>
      <c r="W311" s="38"/>
      <c r="X311" s="39"/>
      <c r="Y311" s="39"/>
      <c r="Z311" s="40"/>
      <c r="AA311" s="36" t="s">
        <v>89</v>
      </c>
      <c r="AB311" s="35">
        <v>57</v>
      </c>
      <c r="AC311" s="44" t="s">
        <v>90</v>
      </c>
      <c r="AD311" s="46" t="s">
        <v>1198</v>
      </c>
      <c r="AE311" s="54" t="s">
        <v>1199</v>
      </c>
    </row>
    <row r="312" spans="1:31" ht="51.6" x14ac:dyDescent="0.25">
      <c r="A312" s="33" t="s">
        <v>1200</v>
      </c>
      <c r="B312" s="34" t="s">
        <v>1201</v>
      </c>
      <c r="C312" s="34" t="s">
        <v>1202</v>
      </c>
      <c r="D312" s="34" t="s">
        <v>168</v>
      </c>
      <c r="E312" s="34" t="s">
        <v>85</v>
      </c>
      <c r="F312" s="34" t="s">
        <v>357</v>
      </c>
      <c r="G312" s="34" t="s">
        <v>1203</v>
      </c>
      <c r="H312" s="36">
        <v>28.1</v>
      </c>
      <c r="I312" s="35">
        <v>23.1</v>
      </c>
      <c r="J312" s="44">
        <v>12.9</v>
      </c>
      <c r="K312" s="38">
        <v>1.5867954905249473</v>
      </c>
      <c r="L312" s="39">
        <v>4.7604024027031269</v>
      </c>
      <c r="M312" s="39">
        <v>5.480360997328467</v>
      </c>
      <c r="N312" s="41">
        <v>10.045704256249119</v>
      </c>
      <c r="O312" s="38">
        <v>1.5867954905249473</v>
      </c>
      <c r="P312" s="39">
        <v>5.1894370350100205</v>
      </c>
      <c r="Q312" s="39">
        <v>6.0095263148116587</v>
      </c>
      <c r="R312" s="41">
        <v>12.143599135761244</v>
      </c>
      <c r="S312" s="42"/>
      <c r="T312" s="39"/>
      <c r="U312" s="39"/>
      <c r="V312" s="41"/>
      <c r="W312" s="38"/>
      <c r="X312" s="39"/>
      <c r="Y312" s="39"/>
      <c r="Z312" s="41"/>
      <c r="AA312" s="36" t="s">
        <v>89</v>
      </c>
      <c r="AB312" s="35">
        <v>66.7</v>
      </c>
      <c r="AC312" s="44" t="s">
        <v>90</v>
      </c>
      <c r="AD312" s="46" t="s">
        <v>1204</v>
      </c>
      <c r="AE312" s="54" t="s">
        <v>1205</v>
      </c>
    </row>
    <row r="313" spans="1:31" ht="51.6" x14ac:dyDescent="0.25">
      <c r="A313" s="33" t="s">
        <v>1206</v>
      </c>
      <c r="B313" s="34" t="s">
        <v>1207</v>
      </c>
      <c r="C313" s="34" t="s">
        <v>1208</v>
      </c>
      <c r="D313" s="34" t="s">
        <v>168</v>
      </c>
      <c r="E313" s="34" t="s">
        <v>85</v>
      </c>
      <c r="F313" s="34" t="s">
        <v>357</v>
      </c>
      <c r="G313" s="34" t="s">
        <v>1207</v>
      </c>
      <c r="H313" s="36">
        <v>28.1</v>
      </c>
      <c r="I313" s="35">
        <v>23.1</v>
      </c>
      <c r="J313" s="44">
        <v>12.9</v>
      </c>
      <c r="K313" s="38">
        <v>1.5867954905249471</v>
      </c>
      <c r="L313" s="39">
        <v>5.0080318231385386</v>
      </c>
      <c r="M313" s="39">
        <v>5.6585943772417311</v>
      </c>
      <c r="N313" s="41">
        <v>11.586628452238653</v>
      </c>
      <c r="O313" s="38">
        <v>1.5867954905249471</v>
      </c>
      <c r="P313" s="39">
        <v>5.3256570238587306</v>
      </c>
      <c r="Q313" s="39">
        <v>6.1262474881413924</v>
      </c>
      <c r="R313" s="41">
        <v>13.376393598839483</v>
      </c>
      <c r="S313" s="42"/>
      <c r="T313" s="39"/>
      <c r="U313" s="39"/>
      <c r="V313" s="41"/>
      <c r="W313" s="38"/>
      <c r="X313" s="39"/>
      <c r="Y313" s="39"/>
      <c r="Z313" s="40"/>
      <c r="AA313" s="36" t="s">
        <v>89</v>
      </c>
      <c r="AB313" s="35">
        <v>52.7</v>
      </c>
      <c r="AC313" s="44" t="s">
        <v>90</v>
      </c>
      <c r="AD313" s="46" t="s">
        <v>1209</v>
      </c>
      <c r="AE313" s="54" t="s">
        <v>1210</v>
      </c>
    </row>
    <row r="314" spans="1:31" ht="51.6" x14ac:dyDescent="0.25">
      <c r="A314" s="33" t="s">
        <v>1211</v>
      </c>
      <c r="B314" s="34" t="s">
        <v>1212</v>
      </c>
      <c r="C314" s="34" t="s">
        <v>1213</v>
      </c>
      <c r="D314" s="34" t="s">
        <v>168</v>
      </c>
      <c r="E314" s="34" t="s">
        <v>85</v>
      </c>
      <c r="F314" s="34" t="s">
        <v>357</v>
      </c>
      <c r="G314" s="34" t="s">
        <v>1212</v>
      </c>
      <c r="H314" s="36">
        <v>28.1</v>
      </c>
      <c r="I314" s="35">
        <v>23.1</v>
      </c>
      <c r="J314" s="44">
        <v>12.9</v>
      </c>
      <c r="K314" s="38">
        <v>1.5867954905249471</v>
      </c>
      <c r="L314" s="39">
        <v>5.0080318231385386</v>
      </c>
      <c r="M314" s="39">
        <v>5.6585943772417311</v>
      </c>
      <c r="N314" s="41">
        <v>11.586628452238653</v>
      </c>
      <c r="O314" s="38">
        <v>1.5867954905249471</v>
      </c>
      <c r="P314" s="39">
        <v>5.3256570238587306</v>
      </c>
      <c r="Q314" s="39">
        <v>6.1262474881413924</v>
      </c>
      <c r="R314" s="41">
        <v>13.376393598839483</v>
      </c>
      <c r="S314" s="42"/>
      <c r="T314" s="39"/>
      <c r="U314" s="39"/>
      <c r="V314" s="41"/>
      <c r="W314" s="38"/>
      <c r="X314" s="39"/>
      <c r="Y314" s="39"/>
      <c r="Z314" s="40"/>
      <c r="AA314" s="36" t="s">
        <v>89</v>
      </c>
      <c r="AB314" s="35">
        <v>52.7</v>
      </c>
      <c r="AC314" s="44" t="s">
        <v>90</v>
      </c>
      <c r="AD314" s="46" t="s">
        <v>1214</v>
      </c>
      <c r="AE314" s="54" t="s">
        <v>1215</v>
      </c>
    </row>
    <row r="315" spans="1:31" ht="51.6" x14ac:dyDescent="0.25">
      <c r="A315" s="33" t="s">
        <v>1216</v>
      </c>
      <c r="B315" s="34" t="s">
        <v>1217</v>
      </c>
      <c r="C315" s="34" t="s">
        <v>1218</v>
      </c>
      <c r="D315" s="34" t="s">
        <v>168</v>
      </c>
      <c r="E315" s="34" t="s">
        <v>85</v>
      </c>
      <c r="F315" s="34" t="s">
        <v>357</v>
      </c>
      <c r="G315" s="34" t="s">
        <v>1217</v>
      </c>
      <c r="H315" s="36">
        <v>28.1</v>
      </c>
      <c r="I315" s="35">
        <v>23.1</v>
      </c>
      <c r="J315" s="44">
        <v>12.9</v>
      </c>
      <c r="K315" s="38">
        <v>1.5867954905249473</v>
      </c>
      <c r="L315" s="39">
        <v>5.7467533769183676</v>
      </c>
      <c r="M315" s="39">
        <v>7.1023319344107421</v>
      </c>
      <c r="N315" s="41">
        <v>14.645828158366241</v>
      </c>
      <c r="O315" s="38"/>
      <c r="P315" s="39"/>
      <c r="Q315" s="39"/>
      <c r="R315" s="41"/>
      <c r="S315" s="42"/>
      <c r="T315" s="39"/>
      <c r="U315" s="39"/>
      <c r="V315" s="41"/>
      <c r="W315" s="38"/>
      <c r="X315" s="39"/>
      <c r="Y315" s="39"/>
      <c r="Z315" s="41"/>
      <c r="AA315" s="36" t="s">
        <v>89</v>
      </c>
      <c r="AB315" s="35">
        <v>67.3</v>
      </c>
      <c r="AC315" s="44" t="s">
        <v>90</v>
      </c>
      <c r="AD315" s="46" t="s">
        <v>1219</v>
      </c>
      <c r="AE315" s="54" t="s">
        <v>1220</v>
      </c>
    </row>
    <row r="316" spans="1:31" ht="51.6" x14ac:dyDescent="0.25">
      <c r="A316" s="33" t="s">
        <v>1221</v>
      </c>
      <c r="B316" s="34" t="s">
        <v>1222</v>
      </c>
      <c r="C316" s="34" t="s">
        <v>1223</v>
      </c>
      <c r="D316" s="34" t="s">
        <v>168</v>
      </c>
      <c r="E316" s="34" t="s">
        <v>85</v>
      </c>
      <c r="F316" s="34" t="s">
        <v>357</v>
      </c>
      <c r="G316" s="34" t="s">
        <v>1222</v>
      </c>
      <c r="H316" s="36">
        <v>28.1</v>
      </c>
      <c r="I316" s="35">
        <v>23.1</v>
      </c>
      <c r="J316" s="44">
        <v>12.9</v>
      </c>
      <c r="K316" s="38">
        <v>1.5867954905249473</v>
      </c>
      <c r="L316" s="39">
        <v>5.5111385514118494</v>
      </c>
      <c r="M316" s="39">
        <v>6.9558196381567683</v>
      </c>
      <c r="N316" s="41">
        <v>14.619648900534219</v>
      </c>
      <c r="O316" s="38"/>
      <c r="P316" s="39"/>
      <c r="Q316" s="39"/>
      <c r="R316" s="41"/>
      <c r="S316" s="42"/>
      <c r="T316" s="39"/>
      <c r="U316" s="39"/>
      <c r="V316" s="41"/>
      <c r="W316" s="38"/>
      <c r="X316" s="39"/>
      <c r="Y316" s="39"/>
      <c r="Z316" s="40"/>
      <c r="AA316" s="36" t="s">
        <v>89</v>
      </c>
      <c r="AB316" s="35">
        <v>67.3</v>
      </c>
      <c r="AC316" s="44" t="s">
        <v>90</v>
      </c>
      <c r="AD316" s="46" t="s">
        <v>1224</v>
      </c>
      <c r="AE316" s="54" t="s">
        <v>1225</v>
      </c>
    </row>
    <row r="317" spans="1:31" ht="51.6" x14ac:dyDescent="0.25">
      <c r="A317" s="33" t="s">
        <v>1226</v>
      </c>
      <c r="B317" s="34" t="s">
        <v>1227</v>
      </c>
      <c r="C317" s="34" t="s">
        <v>1228</v>
      </c>
      <c r="D317" s="34" t="s">
        <v>168</v>
      </c>
      <c r="E317" s="34" t="s">
        <v>85</v>
      </c>
      <c r="F317" s="34" t="s">
        <v>357</v>
      </c>
      <c r="G317" s="34" t="s">
        <v>1227</v>
      </c>
      <c r="H317" s="36">
        <v>28.1</v>
      </c>
      <c r="I317" s="35">
        <v>23.1</v>
      </c>
      <c r="J317" s="44">
        <v>12.9</v>
      </c>
      <c r="K317" s="38">
        <v>1.5867954905249471</v>
      </c>
      <c r="L317" s="39">
        <v>4.6693864343237337</v>
      </c>
      <c r="M317" s="39">
        <v>5.3469914266453573</v>
      </c>
      <c r="N317" s="41">
        <v>10.523170989968873</v>
      </c>
      <c r="O317" s="38">
        <v>1.5867954905249471</v>
      </c>
      <c r="P317" s="39">
        <v>4.9050668457555382</v>
      </c>
      <c r="Q317" s="39">
        <v>5.8023208321022341</v>
      </c>
      <c r="R317" s="41">
        <v>12.024751648521031</v>
      </c>
      <c r="S317" s="42"/>
      <c r="T317" s="39"/>
      <c r="U317" s="39"/>
      <c r="V317" s="41"/>
      <c r="W317" s="38"/>
      <c r="X317" s="39"/>
      <c r="Y317" s="39"/>
      <c r="Z317" s="40"/>
      <c r="AA317" s="36" t="s">
        <v>89</v>
      </c>
      <c r="AB317" s="35">
        <v>54</v>
      </c>
      <c r="AC317" s="44" t="s">
        <v>90</v>
      </c>
      <c r="AD317" s="46" t="s">
        <v>1229</v>
      </c>
      <c r="AE317" s="54" t="s">
        <v>1230</v>
      </c>
    </row>
    <row r="318" spans="1:31" ht="41.4" x14ac:dyDescent="0.25">
      <c r="A318" s="33" t="s">
        <v>1231</v>
      </c>
      <c r="B318" s="34" t="s">
        <v>1232</v>
      </c>
      <c r="C318" s="34" t="s">
        <v>1233</v>
      </c>
      <c r="D318" s="34" t="s">
        <v>168</v>
      </c>
      <c r="E318" s="34" t="s">
        <v>85</v>
      </c>
      <c r="F318" s="34" t="s">
        <v>357</v>
      </c>
      <c r="G318" s="34" t="s">
        <v>1232</v>
      </c>
      <c r="H318" s="36">
        <v>28.1</v>
      </c>
      <c r="I318" s="35">
        <v>23.1</v>
      </c>
      <c r="J318" s="44">
        <v>12.9</v>
      </c>
      <c r="K318" s="38">
        <v>1.6001641906157997</v>
      </c>
      <c r="L318" s="39">
        <v>3.1847286225238607</v>
      </c>
      <c r="M318" s="39">
        <v>3.573985629531665</v>
      </c>
      <c r="N318" s="41">
        <v>8.235552300218739</v>
      </c>
      <c r="O318" s="38">
        <v>1.6001641906157997</v>
      </c>
      <c r="P318" s="39">
        <v>3.247373496936897</v>
      </c>
      <c r="Q318" s="39">
        <v>3.6014965379050086</v>
      </c>
      <c r="R318" s="41">
        <v>9.0826191943377523</v>
      </c>
      <c r="S318" s="42"/>
      <c r="T318" s="39"/>
      <c r="U318" s="39"/>
      <c r="V318" s="41"/>
      <c r="W318" s="38"/>
      <c r="X318" s="39"/>
      <c r="Y318" s="39"/>
      <c r="Z318" s="40"/>
      <c r="AA318" s="36" t="s">
        <v>89</v>
      </c>
      <c r="AB318" s="35">
        <v>52.4</v>
      </c>
      <c r="AC318" s="44" t="s">
        <v>90</v>
      </c>
      <c r="AD318" s="46" t="s">
        <v>1234</v>
      </c>
      <c r="AE318" s="54" t="s">
        <v>1152</v>
      </c>
    </row>
    <row r="319" spans="1:31" ht="41.4" x14ac:dyDescent="0.25">
      <c r="A319" s="33" t="s">
        <v>1235</v>
      </c>
      <c r="B319" s="34" t="s">
        <v>1236</v>
      </c>
      <c r="C319" s="34" t="s">
        <v>1237</v>
      </c>
      <c r="D319" s="34" t="s">
        <v>168</v>
      </c>
      <c r="E319" s="34" t="s">
        <v>85</v>
      </c>
      <c r="F319" s="34" t="s">
        <v>357</v>
      </c>
      <c r="G319" s="34" t="s">
        <v>1236</v>
      </c>
      <c r="H319" s="36">
        <v>28.1</v>
      </c>
      <c r="I319" s="35">
        <v>23.1</v>
      </c>
      <c r="J319" s="44">
        <v>12.9</v>
      </c>
      <c r="K319" s="38">
        <v>1.6001641906157997</v>
      </c>
      <c r="L319" s="39">
        <v>3.5600526346044576</v>
      </c>
      <c r="M319" s="39">
        <v>3.9235587677336854</v>
      </c>
      <c r="N319" s="41">
        <v>14.291444164765592</v>
      </c>
      <c r="O319" s="38">
        <v>1.6001641906157997</v>
      </c>
      <c r="P319" s="39">
        <v>3.6231768674025666</v>
      </c>
      <c r="Q319" s="39">
        <v>3.9401407155386532</v>
      </c>
      <c r="R319" s="41">
        <v>15.120968512327726</v>
      </c>
      <c r="S319" s="42"/>
      <c r="T319" s="39"/>
      <c r="U319" s="39"/>
      <c r="V319" s="41"/>
      <c r="W319" s="38"/>
      <c r="X319" s="39"/>
      <c r="Y319" s="39"/>
      <c r="Z319" s="40"/>
      <c r="AA319" s="36" t="s">
        <v>89</v>
      </c>
      <c r="AB319" s="35">
        <v>52.4</v>
      </c>
      <c r="AC319" s="44" t="s">
        <v>90</v>
      </c>
      <c r="AD319" s="46" t="s">
        <v>1238</v>
      </c>
      <c r="AE319" s="54" t="s">
        <v>1152</v>
      </c>
    </row>
    <row r="320" spans="1:31" ht="41.4" x14ac:dyDescent="0.25">
      <c r="A320" s="33" t="s">
        <v>1239</v>
      </c>
      <c r="B320" s="34" t="s">
        <v>1240</v>
      </c>
      <c r="C320" s="34" t="s">
        <v>1241</v>
      </c>
      <c r="D320" s="34" t="s">
        <v>168</v>
      </c>
      <c r="E320" s="34" t="s">
        <v>85</v>
      </c>
      <c r="F320" s="34" t="s">
        <v>357</v>
      </c>
      <c r="G320" s="34" t="s">
        <v>1240</v>
      </c>
      <c r="H320" s="36">
        <v>28.1</v>
      </c>
      <c r="I320" s="35">
        <v>23.1</v>
      </c>
      <c r="J320" s="44">
        <v>12.9</v>
      </c>
      <c r="K320" s="38">
        <v>1.6001641906157997</v>
      </c>
      <c r="L320" s="39">
        <v>3.1847286225238607</v>
      </c>
      <c r="M320" s="39">
        <v>3.573985629531665</v>
      </c>
      <c r="N320" s="41">
        <v>8.235552300218739</v>
      </c>
      <c r="O320" s="38">
        <v>1.6001641906157997</v>
      </c>
      <c r="P320" s="39">
        <v>3.247373496936897</v>
      </c>
      <c r="Q320" s="39">
        <v>3.6014965379050086</v>
      </c>
      <c r="R320" s="41">
        <v>9.0826191943377523</v>
      </c>
      <c r="S320" s="42"/>
      <c r="T320" s="39"/>
      <c r="U320" s="39"/>
      <c r="V320" s="41"/>
      <c r="W320" s="38"/>
      <c r="X320" s="39"/>
      <c r="Y320" s="39"/>
      <c r="Z320" s="40"/>
      <c r="AA320" s="36" t="s">
        <v>89</v>
      </c>
      <c r="AB320" s="35">
        <v>52.4</v>
      </c>
      <c r="AC320" s="44" t="s">
        <v>90</v>
      </c>
      <c r="AD320" s="46" t="s">
        <v>1242</v>
      </c>
      <c r="AE320" s="54" t="s">
        <v>1152</v>
      </c>
    </row>
    <row r="321" spans="1:31" ht="51.6" x14ac:dyDescent="0.25">
      <c r="A321" s="33" t="s">
        <v>1243</v>
      </c>
      <c r="B321" s="34" t="s">
        <v>1244</v>
      </c>
      <c r="C321" s="34" t="s">
        <v>1245</v>
      </c>
      <c r="D321" s="34" t="s">
        <v>168</v>
      </c>
      <c r="E321" s="34" t="s">
        <v>85</v>
      </c>
      <c r="F321" s="34" t="s">
        <v>357</v>
      </c>
      <c r="G321" s="34" t="s">
        <v>1244</v>
      </c>
      <c r="H321" s="36">
        <v>28.1</v>
      </c>
      <c r="I321" s="35">
        <v>23.1</v>
      </c>
      <c r="J321" s="44">
        <v>12.9</v>
      </c>
      <c r="K321" s="38">
        <v>1.5867954905249473</v>
      </c>
      <c r="L321" s="39">
        <v>3.8811914569483728</v>
      </c>
      <c r="M321" s="39">
        <v>4.4786370253236676</v>
      </c>
      <c r="N321" s="41">
        <v>8.0582714773040376</v>
      </c>
      <c r="O321" s="38"/>
      <c r="P321" s="39"/>
      <c r="Q321" s="39"/>
      <c r="R321" s="41"/>
      <c r="S321" s="42"/>
      <c r="T321" s="39"/>
      <c r="U321" s="39"/>
      <c r="V321" s="41"/>
      <c r="W321" s="38"/>
      <c r="X321" s="39"/>
      <c r="Y321" s="39"/>
      <c r="Z321" s="40"/>
      <c r="AA321" s="36" t="s">
        <v>89</v>
      </c>
      <c r="AB321" s="35">
        <v>54</v>
      </c>
      <c r="AC321" s="44" t="s">
        <v>90</v>
      </c>
      <c r="AD321" s="46" t="s">
        <v>1246</v>
      </c>
      <c r="AE321" s="54" t="s">
        <v>1247</v>
      </c>
    </row>
    <row r="322" spans="1:31" ht="51.6" x14ac:dyDescent="0.25">
      <c r="A322" s="33" t="s">
        <v>1248</v>
      </c>
      <c r="B322" s="34" t="s">
        <v>1249</v>
      </c>
      <c r="C322" s="34" t="s">
        <v>1250</v>
      </c>
      <c r="D322" s="34" t="s">
        <v>168</v>
      </c>
      <c r="E322" s="34" t="s">
        <v>85</v>
      </c>
      <c r="F322" s="34" t="s">
        <v>357</v>
      </c>
      <c r="G322" s="34" t="s">
        <v>1249</v>
      </c>
      <c r="H322" s="36">
        <v>28.1</v>
      </c>
      <c r="I322" s="35">
        <v>23.1</v>
      </c>
      <c r="J322" s="44">
        <v>12.9</v>
      </c>
      <c r="K322" s="38">
        <v>1.5867954905249473</v>
      </c>
      <c r="L322" s="39">
        <v>4.5827236541226881</v>
      </c>
      <c r="M322" s="39">
        <v>5.4237995910416581</v>
      </c>
      <c r="N322" s="41">
        <v>9.896249318440443</v>
      </c>
      <c r="O322" s="38">
        <v>1.5867954905249473</v>
      </c>
      <c r="P322" s="39">
        <v>4.8446827932884853</v>
      </c>
      <c r="Q322" s="39">
        <v>5.7783938731870199</v>
      </c>
      <c r="R322" s="41">
        <v>11.147636476075384</v>
      </c>
      <c r="S322" s="42"/>
      <c r="T322" s="39"/>
      <c r="U322" s="39"/>
      <c r="V322" s="41"/>
      <c r="W322" s="38"/>
      <c r="X322" s="39"/>
      <c r="Y322" s="39"/>
      <c r="Z322" s="40"/>
      <c r="AA322" s="36" t="s">
        <v>89</v>
      </c>
      <c r="AB322" s="35">
        <v>55.7</v>
      </c>
      <c r="AC322" s="44" t="s">
        <v>90</v>
      </c>
      <c r="AD322" s="46" t="s">
        <v>1251</v>
      </c>
      <c r="AE322" s="54" t="s">
        <v>1252</v>
      </c>
    </row>
    <row r="323" spans="1:31" ht="51.6" x14ac:dyDescent="0.25">
      <c r="A323" s="33" t="s">
        <v>1248</v>
      </c>
      <c r="B323" s="34" t="s">
        <v>1253</v>
      </c>
      <c r="C323" s="34" t="s">
        <v>1254</v>
      </c>
      <c r="D323" s="34" t="s">
        <v>168</v>
      </c>
      <c r="E323" s="34" t="s">
        <v>85</v>
      </c>
      <c r="F323" s="34" t="s">
        <v>357</v>
      </c>
      <c r="G323" s="34" t="s">
        <v>1253</v>
      </c>
      <c r="H323" s="36">
        <v>28.1</v>
      </c>
      <c r="I323" s="35">
        <v>23.1</v>
      </c>
      <c r="J323" s="44">
        <v>12.9</v>
      </c>
      <c r="K323" s="38">
        <v>1.5867954905249473</v>
      </c>
      <c r="L323" s="39">
        <v>4.5827236541226881</v>
      </c>
      <c r="M323" s="39">
        <v>5.4237995910416581</v>
      </c>
      <c r="N323" s="41">
        <v>9.896249318440443</v>
      </c>
      <c r="O323" s="38">
        <v>1.5867954905249473</v>
      </c>
      <c r="P323" s="39">
        <v>4.8446827932884853</v>
      </c>
      <c r="Q323" s="39">
        <v>5.7783938731870199</v>
      </c>
      <c r="R323" s="41">
        <v>11.147636476075384</v>
      </c>
      <c r="S323" s="42"/>
      <c r="T323" s="39"/>
      <c r="U323" s="39"/>
      <c r="V323" s="41"/>
      <c r="W323" s="38"/>
      <c r="X323" s="39"/>
      <c r="Y323" s="39"/>
      <c r="Z323" s="40"/>
      <c r="AA323" s="36" t="s">
        <v>89</v>
      </c>
      <c r="AB323" s="35">
        <v>55.7</v>
      </c>
      <c r="AC323" s="44" t="s">
        <v>90</v>
      </c>
      <c r="AD323" s="46" t="s">
        <v>1255</v>
      </c>
      <c r="AE323" s="54" t="s">
        <v>1256</v>
      </c>
    </row>
    <row r="324" spans="1:31" ht="31.2" x14ac:dyDescent="0.25">
      <c r="A324" s="33" t="s">
        <v>1257</v>
      </c>
      <c r="B324" s="34" t="s">
        <v>1258</v>
      </c>
      <c r="C324" s="47" t="s">
        <v>88</v>
      </c>
      <c r="D324" s="35" t="s">
        <v>518</v>
      </c>
      <c r="E324" s="35" t="s">
        <v>85</v>
      </c>
      <c r="F324" s="35"/>
      <c r="G324" s="34"/>
      <c r="H324" s="36">
        <v>28.1</v>
      </c>
      <c r="I324" s="35">
        <v>23.1</v>
      </c>
      <c r="J324" s="44">
        <v>12.9</v>
      </c>
      <c r="K324" s="38" t="s">
        <v>88</v>
      </c>
      <c r="L324" s="39" t="s">
        <v>88</v>
      </c>
      <c r="M324" s="39" t="s">
        <v>88</v>
      </c>
      <c r="N324" s="41" t="s">
        <v>88</v>
      </c>
      <c r="O324" s="38" t="s">
        <v>88</v>
      </c>
      <c r="P324" s="39" t="s">
        <v>88</v>
      </c>
      <c r="Q324" s="39" t="s">
        <v>88</v>
      </c>
      <c r="R324" s="41" t="s">
        <v>88</v>
      </c>
      <c r="S324" s="42" t="s">
        <v>88</v>
      </c>
      <c r="T324" s="39" t="s">
        <v>88</v>
      </c>
      <c r="U324" s="39" t="s">
        <v>88</v>
      </c>
      <c r="V324" s="41" t="s">
        <v>88</v>
      </c>
      <c r="W324" s="38" t="s">
        <v>88</v>
      </c>
      <c r="X324" s="39" t="s">
        <v>88</v>
      </c>
      <c r="Y324" s="39" t="s">
        <v>88</v>
      </c>
      <c r="Z324" s="40" t="s">
        <v>88</v>
      </c>
      <c r="AA324" s="36" t="s">
        <v>89</v>
      </c>
      <c r="AB324" s="35" t="s">
        <v>168</v>
      </c>
      <c r="AC324" s="44" t="s">
        <v>90</v>
      </c>
      <c r="AD324" s="46" t="s">
        <v>176</v>
      </c>
      <c r="AE324" s="54" t="s">
        <v>908</v>
      </c>
    </row>
    <row r="325" spans="1:31" ht="51.6" x14ac:dyDescent="0.25">
      <c r="A325" s="33" t="s">
        <v>1259</v>
      </c>
      <c r="B325" s="34" t="s">
        <v>1260</v>
      </c>
      <c r="C325" s="49" t="s">
        <v>1261</v>
      </c>
      <c r="D325" s="35" t="s">
        <v>610</v>
      </c>
      <c r="E325" s="35" t="s">
        <v>85</v>
      </c>
      <c r="F325" s="34" t="s">
        <v>191</v>
      </c>
      <c r="G325" s="34" t="s">
        <v>1262</v>
      </c>
      <c r="H325" s="36">
        <v>28.1</v>
      </c>
      <c r="I325" s="35">
        <v>23.1</v>
      </c>
      <c r="J325" s="44">
        <v>12.9</v>
      </c>
      <c r="K325" s="38">
        <v>1.3609005845131168</v>
      </c>
      <c r="L325" s="39">
        <v>4.1062686875254917</v>
      </c>
      <c r="M325" s="39">
        <v>2.4919494225581551</v>
      </c>
      <c r="N325" s="41">
        <v>4.0578284679603467</v>
      </c>
      <c r="O325" s="38">
        <v>1.7780502480656422</v>
      </c>
      <c r="P325" s="39">
        <v>4.6337715750428528</v>
      </c>
      <c r="Q325" s="39">
        <v>3.2554327245601224</v>
      </c>
      <c r="R325" s="41">
        <v>4.66553307530849</v>
      </c>
      <c r="S325" s="42">
        <v>1.3609005845131168</v>
      </c>
      <c r="T325" s="39">
        <v>9.6044413849126347</v>
      </c>
      <c r="U325" s="39">
        <v>7.4089356708246612</v>
      </c>
      <c r="V325" s="41">
        <v>16.585462986871395</v>
      </c>
      <c r="W325" s="38">
        <v>1.7780502480656422</v>
      </c>
      <c r="X325" s="39">
        <v>10.087046147961068</v>
      </c>
      <c r="Y325" s="39">
        <v>7.9084139620356133</v>
      </c>
      <c r="Z325" s="40">
        <v>17.338236921224684</v>
      </c>
      <c r="AA325" s="36" t="s">
        <v>89</v>
      </c>
      <c r="AB325" s="39">
        <v>155</v>
      </c>
      <c r="AC325" s="44" t="s">
        <v>90</v>
      </c>
      <c r="AD325" s="46" t="s">
        <v>817</v>
      </c>
      <c r="AE325" s="54" t="s">
        <v>88</v>
      </c>
    </row>
    <row r="326" spans="1:31" ht="31.2" x14ac:dyDescent="0.25">
      <c r="A326" s="33" t="s">
        <v>1263</v>
      </c>
      <c r="B326" s="34" t="s">
        <v>1264</v>
      </c>
      <c r="C326" s="53"/>
      <c r="D326" s="50" t="s">
        <v>374</v>
      </c>
      <c r="E326" s="35"/>
      <c r="F326" s="34"/>
      <c r="G326" s="34"/>
      <c r="H326" s="36">
        <v>28.1</v>
      </c>
      <c r="I326" s="35">
        <v>23.1</v>
      </c>
      <c r="J326" s="44">
        <v>12.9</v>
      </c>
      <c r="K326" s="38"/>
      <c r="L326" s="39"/>
      <c r="M326" s="39"/>
      <c r="N326" s="41"/>
      <c r="O326" s="38"/>
      <c r="P326" s="39"/>
      <c r="Q326" s="39"/>
      <c r="R326" s="41"/>
      <c r="S326" s="42"/>
      <c r="T326" s="39"/>
      <c r="U326" s="39"/>
      <c r="V326" s="41"/>
      <c r="W326" s="38"/>
      <c r="X326" s="39"/>
      <c r="Y326" s="39"/>
      <c r="Z326" s="40"/>
      <c r="AA326" s="36"/>
      <c r="AB326" s="35"/>
      <c r="AC326" s="44" t="s">
        <v>90</v>
      </c>
      <c r="AD326" s="46" t="s">
        <v>176</v>
      </c>
      <c r="AE326" s="54" t="s">
        <v>387</v>
      </c>
    </row>
    <row r="327" spans="1:31" ht="51.6" x14ac:dyDescent="0.25">
      <c r="A327" s="33" t="s">
        <v>1265</v>
      </c>
      <c r="B327" s="34" t="s">
        <v>1266</v>
      </c>
      <c r="C327" s="49" t="s">
        <v>1261</v>
      </c>
      <c r="D327" s="35" t="s">
        <v>757</v>
      </c>
      <c r="E327" s="35" t="s">
        <v>85</v>
      </c>
      <c r="F327" s="34" t="s">
        <v>287</v>
      </c>
      <c r="G327" s="34" t="s">
        <v>775</v>
      </c>
      <c r="H327" s="36">
        <v>28.1</v>
      </c>
      <c r="I327" s="35">
        <v>23.1</v>
      </c>
      <c r="J327" s="44">
        <v>12.9</v>
      </c>
      <c r="K327" s="38">
        <v>0.81002156088919486</v>
      </c>
      <c r="L327" s="39">
        <v>3.9540063337992746</v>
      </c>
      <c r="M327" s="39">
        <v>2.4958798149333821</v>
      </c>
      <c r="N327" s="41">
        <v>5.1328372659561294</v>
      </c>
      <c r="O327" s="38">
        <v>1.0470905399842982</v>
      </c>
      <c r="P327" s="39">
        <v>4.4707566867624662</v>
      </c>
      <c r="Q327" s="39">
        <v>2.9380707101395318</v>
      </c>
      <c r="R327" s="41">
        <v>5.8762842946679426</v>
      </c>
      <c r="S327" s="42">
        <v>0.81002156088919486</v>
      </c>
      <c r="T327" s="39">
        <v>5.0199498781110332</v>
      </c>
      <c r="U327" s="39">
        <v>3.2335099687700173</v>
      </c>
      <c r="V327" s="41">
        <v>6.9892627469238855</v>
      </c>
      <c r="W327" s="38">
        <v>1.0470905399842982</v>
      </c>
      <c r="X327" s="39">
        <v>5.5534321596446476</v>
      </c>
      <c r="Y327" s="39">
        <v>3.6194486234339225</v>
      </c>
      <c r="Z327" s="40">
        <v>7.6993797982170022</v>
      </c>
      <c r="AA327" s="36" t="s">
        <v>89</v>
      </c>
      <c r="AB327" s="39">
        <v>78</v>
      </c>
      <c r="AC327" s="44" t="s">
        <v>90</v>
      </c>
      <c r="AD327" s="46" t="s">
        <v>541</v>
      </c>
      <c r="AE327" s="54" t="s">
        <v>88</v>
      </c>
    </row>
    <row r="328" spans="1:31" ht="51.6" x14ac:dyDescent="0.25">
      <c r="A328" s="33" t="s">
        <v>1267</v>
      </c>
      <c r="B328" s="34" t="s">
        <v>1268</v>
      </c>
      <c r="C328" s="49" t="s">
        <v>1261</v>
      </c>
      <c r="D328" s="35" t="s">
        <v>757</v>
      </c>
      <c r="E328" s="35" t="s">
        <v>85</v>
      </c>
      <c r="F328" s="34" t="s">
        <v>287</v>
      </c>
      <c r="G328" s="34" t="s">
        <v>775</v>
      </c>
      <c r="H328" s="36">
        <v>28.1</v>
      </c>
      <c r="I328" s="35">
        <v>23.1</v>
      </c>
      <c r="J328" s="44">
        <v>12.9</v>
      </c>
      <c r="K328" s="38">
        <v>0.81002156088919486</v>
      </c>
      <c r="L328" s="39">
        <v>3.9540063337992746</v>
      </c>
      <c r="M328" s="39">
        <v>2.4958798149333821</v>
      </c>
      <c r="N328" s="41">
        <v>5.1328372659561294</v>
      </c>
      <c r="O328" s="38">
        <v>1.0470905399842982</v>
      </c>
      <c r="P328" s="39">
        <v>4.4707566867624662</v>
      </c>
      <c r="Q328" s="39">
        <v>2.9380707101395318</v>
      </c>
      <c r="R328" s="41">
        <v>5.8762842946679426</v>
      </c>
      <c r="S328" s="42">
        <v>0.81002156088919486</v>
      </c>
      <c r="T328" s="39">
        <v>5.0199498781110332</v>
      </c>
      <c r="U328" s="39">
        <v>3.2335099687700173</v>
      </c>
      <c r="V328" s="41">
        <v>6.9892627469238855</v>
      </c>
      <c r="W328" s="38">
        <v>1.0470905399842982</v>
      </c>
      <c r="X328" s="39">
        <v>5.5534321596446476</v>
      </c>
      <c r="Y328" s="39">
        <v>3.6194486234339225</v>
      </c>
      <c r="Z328" s="40">
        <v>7.6993797982170022</v>
      </c>
      <c r="AA328" s="36" t="s">
        <v>89</v>
      </c>
      <c r="AB328" s="39">
        <v>78</v>
      </c>
      <c r="AC328" s="44" t="s">
        <v>90</v>
      </c>
      <c r="AD328" s="46" t="s">
        <v>541</v>
      </c>
      <c r="AE328" s="54" t="s">
        <v>88</v>
      </c>
    </row>
    <row r="329" spans="1:31" ht="41.4" x14ac:dyDescent="0.25">
      <c r="A329" s="33" t="s">
        <v>1269</v>
      </c>
      <c r="B329" s="34" t="s">
        <v>1270</v>
      </c>
      <c r="C329" s="35" t="s">
        <v>88</v>
      </c>
      <c r="D329" s="35" t="s">
        <v>102</v>
      </c>
      <c r="E329" s="35" t="s">
        <v>103</v>
      </c>
      <c r="F329" s="34" t="s">
        <v>104</v>
      </c>
      <c r="G329" s="34" t="s">
        <v>88</v>
      </c>
      <c r="H329" s="36">
        <v>28.1</v>
      </c>
      <c r="I329" s="35">
        <v>23.1</v>
      </c>
      <c r="J329" s="44">
        <v>12.9</v>
      </c>
      <c r="K329" s="38">
        <v>3.8066179326562475</v>
      </c>
      <c r="L329" s="39">
        <v>35.142008592474873</v>
      </c>
      <c r="M329" s="39">
        <v>17.112456889698496</v>
      </c>
      <c r="N329" s="41">
        <v>16.151466390907334</v>
      </c>
      <c r="O329" s="38" t="s">
        <v>88</v>
      </c>
      <c r="P329" s="39" t="s">
        <v>88</v>
      </c>
      <c r="Q329" s="39" t="s">
        <v>88</v>
      </c>
      <c r="R329" s="41" t="s">
        <v>88</v>
      </c>
      <c r="S329" s="42" t="s">
        <v>88</v>
      </c>
      <c r="T329" s="39" t="s">
        <v>88</v>
      </c>
      <c r="U329" s="39" t="s">
        <v>88</v>
      </c>
      <c r="V329" s="41" t="s">
        <v>88</v>
      </c>
      <c r="W329" s="38" t="s">
        <v>88</v>
      </c>
      <c r="X329" s="39" t="s">
        <v>88</v>
      </c>
      <c r="Y329" s="39" t="s">
        <v>88</v>
      </c>
      <c r="Z329" s="40" t="s">
        <v>88</v>
      </c>
      <c r="AA329" s="36" t="s">
        <v>89</v>
      </c>
      <c r="AB329" s="39">
        <v>400</v>
      </c>
      <c r="AC329" s="44" t="s">
        <v>90</v>
      </c>
      <c r="AD329" s="46" t="s">
        <v>106</v>
      </c>
      <c r="AE329" s="54" t="s">
        <v>107</v>
      </c>
    </row>
    <row r="330" spans="1:31" ht="41.4" x14ac:dyDescent="0.25">
      <c r="A330" s="33" t="s">
        <v>1271</v>
      </c>
      <c r="B330" s="34" t="s">
        <v>1272</v>
      </c>
      <c r="C330" s="49" t="s">
        <v>1261</v>
      </c>
      <c r="D330" s="35" t="s">
        <v>95</v>
      </c>
      <c r="E330" s="35" t="s">
        <v>85</v>
      </c>
      <c r="F330" s="34" t="s">
        <v>96</v>
      </c>
      <c r="G330" s="34" t="s">
        <v>97</v>
      </c>
      <c r="H330" s="36">
        <v>28.1</v>
      </c>
      <c r="I330" s="35">
        <v>23.1</v>
      </c>
      <c r="J330" s="44">
        <v>12.9</v>
      </c>
      <c r="K330" s="38">
        <v>1.3567110524776944</v>
      </c>
      <c r="L330" s="39">
        <v>3.5954182868418925</v>
      </c>
      <c r="M330" s="39">
        <v>2.9438967519226473</v>
      </c>
      <c r="N330" s="41">
        <v>3.7330711684393258</v>
      </c>
      <c r="O330" s="38">
        <v>1.3567110524776944</v>
      </c>
      <c r="P330" s="39">
        <v>3.6443302793610783</v>
      </c>
      <c r="Q330" s="39">
        <v>3.0150701403478775</v>
      </c>
      <c r="R330" s="41">
        <v>3.9241922610774083</v>
      </c>
      <c r="S330" s="42" t="s">
        <v>88</v>
      </c>
      <c r="T330" s="39" t="s">
        <v>88</v>
      </c>
      <c r="U330" s="39" t="s">
        <v>88</v>
      </c>
      <c r="V330" s="41" t="s">
        <v>88</v>
      </c>
      <c r="W330" s="38" t="s">
        <v>88</v>
      </c>
      <c r="X330" s="39" t="s">
        <v>88</v>
      </c>
      <c r="Y330" s="39" t="s">
        <v>88</v>
      </c>
      <c r="Z330" s="40" t="s">
        <v>88</v>
      </c>
      <c r="AA330" s="36" t="s">
        <v>89</v>
      </c>
      <c r="AB330" s="39">
        <v>48</v>
      </c>
      <c r="AC330" s="44" t="s">
        <v>90</v>
      </c>
      <c r="AD330" s="46" t="s">
        <v>98</v>
      </c>
      <c r="AE330" s="54" t="s">
        <v>88</v>
      </c>
    </row>
    <row r="331" spans="1:31" ht="51.6" x14ac:dyDescent="0.25">
      <c r="A331" s="33" t="s">
        <v>1273</v>
      </c>
      <c r="B331" s="34" t="s">
        <v>1274</v>
      </c>
      <c r="C331" s="47" t="s">
        <v>88</v>
      </c>
      <c r="D331" s="35" t="s">
        <v>433</v>
      </c>
      <c r="E331" s="35" t="s">
        <v>85</v>
      </c>
      <c r="F331" s="34" t="s">
        <v>233</v>
      </c>
      <c r="G331" s="34" t="s">
        <v>479</v>
      </c>
      <c r="H331" s="36">
        <v>28.1</v>
      </c>
      <c r="I331" s="35">
        <v>23.1</v>
      </c>
      <c r="J331" s="44">
        <v>12.9</v>
      </c>
      <c r="K331" s="38">
        <v>1.3886306086126763</v>
      </c>
      <c r="L331" s="39">
        <v>2.8636535451522049</v>
      </c>
      <c r="M331" s="39">
        <v>2.6373296253772054</v>
      </c>
      <c r="N331" s="41">
        <v>2.7671537117058151</v>
      </c>
      <c r="O331" s="38">
        <v>1.3886306086126763</v>
      </c>
      <c r="P331" s="39">
        <v>3.3112043129628743</v>
      </c>
      <c r="Q331" s="39">
        <v>2.6939434318729512</v>
      </c>
      <c r="R331" s="41">
        <v>3.2244190731006488</v>
      </c>
      <c r="S331" s="42">
        <v>1.3886306086126763</v>
      </c>
      <c r="T331" s="39">
        <v>3.2175048535638293</v>
      </c>
      <c r="U331" s="39">
        <v>2.6958461480772669</v>
      </c>
      <c r="V331" s="41">
        <v>3.3394197343444234</v>
      </c>
      <c r="W331" s="38">
        <v>1.3886306086126763</v>
      </c>
      <c r="X331" s="39">
        <v>3.6183191720825869</v>
      </c>
      <c r="Y331" s="39">
        <v>2.6407677400150584</v>
      </c>
      <c r="Z331" s="40">
        <v>3.7267506308851917</v>
      </c>
      <c r="AA331" s="36" t="s">
        <v>89</v>
      </c>
      <c r="AB331" s="39">
        <v>25.7</v>
      </c>
      <c r="AC331" s="44" t="s">
        <v>90</v>
      </c>
      <c r="AD331" s="46" t="s">
        <v>1275</v>
      </c>
      <c r="AE331" s="54" t="s">
        <v>1276</v>
      </c>
    </row>
    <row r="332" spans="1:31" ht="31.2" x14ac:dyDescent="0.25">
      <c r="A332" s="33" t="s">
        <v>1277</v>
      </c>
      <c r="B332" s="34" t="s">
        <v>1278</v>
      </c>
      <c r="C332" s="35" t="s">
        <v>88</v>
      </c>
      <c r="D332" s="35" t="s">
        <v>102</v>
      </c>
      <c r="E332" s="35" t="s">
        <v>103</v>
      </c>
      <c r="F332" s="34" t="s">
        <v>297</v>
      </c>
      <c r="G332" s="34" t="s">
        <v>1279</v>
      </c>
      <c r="H332" s="36">
        <v>28.1</v>
      </c>
      <c r="I332" s="35">
        <v>23.1</v>
      </c>
      <c r="J332" s="44">
        <v>12.9</v>
      </c>
      <c r="K332" s="38">
        <v>13.258242159183085</v>
      </c>
      <c r="L332" s="39">
        <v>56.909661732569809</v>
      </c>
      <c r="M332" s="39">
        <v>38.78801050866663</v>
      </c>
      <c r="N332" s="41">
        <v>38.961027364239499</v>
      </c>
      <c r="O332" s="38" t="s">
        <v>88</v>
      </c>
      <c r="P332" s="39" t="s">
        <v>88</v>
      </c>
      <c r="Q332" s="39" t="s">
        <v>88</v>
      </c>
      <c r="R332" s="41" t="s">
        <v>88</v>
      </c>
      <c r="S332" s="42"/>
      <c r="T332" s="39" t="s">
        <v>88</v>
      </c>
      <c r="U332" s="39" t="s">
        <v>88</v>
      </c>
      <c r="V332" s="41" t="s">
        <v>88</v>
      </c>
      <c r="W332" s="38" t="s">
        <v>88</v>
      </c>
      <c r="X332" s="39" t="s">
        <v>88</v>
      </c>
      <c r="Y332" s="39" t="s">
        <v>88</v>
      </c>
      <c r="Z332" s="40" t="s">
        <v>88</v>
      </c>
      <c r="AA332" s="36" t="s">
        <v>89</v>
      </c>
      <c r="AB332" s="39">
        <v>496</v>
      </c>
      <c r="AC332" s="44" t="s">
        <v>90</v>
      </c>
      <c r="AD332" s="46" t="s">
        <v>299</v>
      </c>
      <c r="AE332" s="54" t="s">
        <v>300</v>
      </c>
    </row>
    <row r="333" spans="1:31" ht="31.2" x14ac:dyDescent="0.25">
      <c r="A333" s="33" t="s">
        <v>1280</v>
      </c>
      <c r="B333" s="34" t="s">
        <v>1281</v>
      </c>
      <c r="C333" s="35" t="s">
        <v>88</v>
      </c>
      <c r="D333" s="35" t="s">
        <v>102</v>
      </c>
      <c r="E333" s="35" t="s">
        <v>103</v>
      </c>
      <c r="F333" s="35" t="s">
        <v>297</v>
      </c>
      <c r="G333" s="34" t="s">
        <v>88</v>
      </c>
      <c r="H333" s="36">
        <v>28.1</v>
      </c>
      <c r="I333" s="35">
        <v>23.1</v>
      </c>
      <c r="J333" s="44">
        <v>12.9</v>
      </c>
      <c r="K333" s="38" t="s">
        <v>88</v>
      </c>
      <c r="L333" s="39" t="s">
        <v>88</v>
      </c>
      <c r="M333" s="39" t="s">
        <v>88</v>
      </c>
      <c r="N333" s="41" t="s">
        <v>88</v>
      </c>
      <c r="O333" s="38" t="s">
        <v>88</v>
      </c>
      <c r="P333" s="39" t="s">
        <v>88</v>
      </c>
      <c r="Q333" s="39" t="s">
        <v>88</v>
      </c>
      <c r="R333" s="41" t="s">
        <v>88</v>
      </c>
      <c r="S333" s="42" t="s">
        <v>88</v>
      </c>
      <c r="T333" s="39" t="s">
        <v>88</v>
      </c>
      <c r="U333" s="39" t="s">
        <v>88</v>
      </c>
      <c r="V333" s="41" t="s">
        <v>88</v>
      </c>
      <c r="W333" s="38" t="s">
        <v>88</v>
      </c>
      <c r="X333" s="39" t="s">
        <v>88</v>
      </c>
      <c r="Y333" s="39" t="s">
        <v>88</v>
      </c>
      <c r="Z333" s="40" t="s">
        <v>88</v>
      </c>
      <c r="AA333" s="36" t="s">
        <v>89</v>
      </c>
      <c r="AB333" s="35" t="s">
        <v>168</v>
      </c>
      <c r="AC333" s="44" t="s">
        <v>90</v>
      </c>
      <c r="AD333" s="46" t="s">
        <v>1282</v>
      </c>
      <c r="AE333" s="54" t="s">
        <v>1283</v>
      </c>
    </row>
    <row r="334" spans="1:31" ht="31.2" x14ac:dyDescent="0.25">
      <c r="A334" s="33" t="s">
        <v>1284</v>
      </c>
      <c r="B334" s="34" t="s">
        <v>1285</v>
      </c>
      <c r="C334" s="35" t="s">
        <v>88</v>
      </c>
      <c r="D334" s="35" t="s">
        <v>102</v>
      </c>
      <c r="E334" s="35" t="s">
        <v>103</v>
      </c>
      <c r="F334" s="35" t="s">
        <v>297</v>
      </c>
      <c r="G334" s="34" t="s">
        <v>88</v>
      </c>
      <c r="H334" s="36">
        <v>28.1</v>
      </c>
      <c r="I334" s="35">
        <v>23.1</v>
      </c>
      <c r="J334" s="44">
        <v>12.9</v>
      </c>
      <c r="K334" s="38" t="s">
        <v>88</v>
      </c>
      <c r="L334" s="39" t="s">
        <v>88</v>
      </c>
      <c r="M334" s="39" t="s">
        <v>88</v>
      </c>
      <c r="N334" s="41" t="s">
        <v>88</v>
      </c>
      <c r="O334" s="38" t="s">
        <v>88</v>
      </c>
      <c r="P334" s="39" t="s">
        <v>88</v>
      </c>
      <c r="Q334" s="39" t="s">
        <v>88</v>
      </c>
      <c r="R334" s="41" t="s">
        <v>88</v>
      </c>
      <c r="S334" s="42" t="s">
        <v>88</v>
      </c>
      <c r="T334" s="39" t="s">
        <v>88</v>
      </c>
      <c r="U334" s="39" t="s">
        <v>88</v>
      </c>
      <c r="V334" s="41" t="s">
        <v>88</v>
      </c>
      <c r="W334" s="38" t="s">
        <v>88</v>
      </c>
      <c r="X334" s="39" t="s">
        <v>88</v>
      </c>
      <c r="Y334" s="39" t="s">
        <v>88</v>
      </c>
      <c r="Z334" s="40" t="s">
        <v>88</v>
      </c>
      <c r="AA334" s="36" t="s">
        <v>89</v>
      </c>
      <c r="AB334" s="35" t="s">
        <v>168</v>
      </c>
      <c r="AC334" s="44" t="s">
        <v>90</v>
      </c>
      <c r="AD334" s="46" t="s">
        <v>1286</v>
      </c>
      <c r="AE334" s="54" t="s">
        <v>1287</v>
      </c>
    </row>
    <row r="335" spans="1:31" ht="31.2" x14ac:dyDescent="0.25">
      <c r="A335" s="33" t="s">
        <v>1288</v>
      </c>
      <c r="B335" s="34" t="s">
        <v>1289</v>
      </c>
      <c r="C335" s="47" t="s">
        <v>88</v>
      </c>
      <c r="D335" s="35" t="s">
        <v>174</v>
      </c>
      <c r="E335" s="35" t="s">
        <v>85</v>
      </c>
      <c r="F335" s="35"/>
      <c r="G335" s="34"/>
      <c r="H335" s="36">
        <v>28.1</v>
      </c>
      <c r="I335" s="35">
        <v>23.1</v>
      </c>
      <c r="J335" s="44">
        <v>12.9</v>
      </c>
      <c r="K335" s="38" t="s">
        <v>88</v>
      </c>
      <c r="L335" s="39" t="s">
        <v>88</v>
      </c>
      <c r="M335" s="39" t="s">
        <v>88</v>
      </c>
      <c r="N335" s="41" t="s">
        <v>88</v>
      </c>
      <c r="O335" s="38" t="s">
        <v>88</v>
      </c>
      <c r="P335" s="39" t="s">
        <v>88</v>
      </c>
      <c r="Q335" s="39" t="s">
        <v>88</v>
      </c>
      <c r="R335" s="41" t="s">
        <v>88</v>
      </c>
      <c r="S335" s="42" t="s">
        <v>88</v>
      </c>
      <c r="T335" s="39" t="s">
        <v>88</v>
      </c>
      <c r="U335" s="39" t="s">
        <v>88</v>
      </c>
      <c r="V335" s="41" t="s">
        <v>88</v>
      </c>
      <c r="W335" s="38" t="s">
        <v>88</v>
      </c>
      <c r="X335" s="39" t="s">
        <v>88</v>
      </c>
      <c r="Y335" s="39" t="s">
        <v>88</v>
      </c>
      <c r="Z335" s="40" t="s">
        <v>88</v>
      </c>
      <c r="AA335" s="36" t="s">
        <v>89</v>
      </c>
      <c r="AB335" s="35" t="s">
        <v>168</v>
      </c>
      <c r="AC335" s="44" t="s">
        <v>90</v>
      </c>
      <c r="AD335" s="46" t="s">
        <v>176</v>
      </c>
      <c r="AE335" s="54" t="s">
        <v>908</v>
      </c>
    </row>
    <row r="336" spans="1:31" ht="41.4" x14ac:dyDescent="0.25">
      <c r="A336" s="33" t="s">
        <v>1290</v>
      </c>
      <c r="B336" s="34" t="s">
        <v>1291</v>
      </c>
      <c r="C336" s="34"/>
      <c r="D336" s="34" t="s">
        <v>144</v>
      </c>
      <c r="E336" s="34" t="s">
        <v>103</v>
      </c>
      <c r="F336" s="34" t="s">
        <v>185</v>
      </c>
      <c r="G336" s="34" t="s">
        <v>265</v>
      </c>
      <c r="H336" s="36">
        <v>28.1</v>
      </c>
      <c r="I336" s="35">
        <v>23.1</v>
      </c>
      <c r="J336" s="44">
        <v>12.9</v>
      </c>
      <c r="K336" s="58">
        <v>1.8782945449104178</v>
      </c>
      <c r="L336" s="39">
        <v>22.93440335045889</v>
      </c>
      <c r="M336" s="43">
        <v>22.572722322972169</v>
      </c>
      <c r="N336" s="41">
        <v>22.644941587631266</v>
      </c>
      <c r="O336" s="38">
        <v>1.9447267027205393</v>
      </c>
      <c r="P336" s="39">
        <v>26.903327450586684</v>
      </c>
      <c r="Q336" s="39">
        <v>25.52636673602705</v>
      </c>
      <c r="R336" s="41">
        <v>25.899526090505105</v>
      </c>
      <c r="S336" s="42"/>
      <c r="T336" s="39"/>
      <c r="U336" s="39"/>
      <c r="V336" s="41"/>
      <c r="W336" s="38"/>
      <c r="X336" s="39"/>
      <c r="Y336" s="39"/>
      <c r="Z336" s="40"/>
      <c r="AA336" s="36" t="s">
        <v>89</v>
      </c>
      <c r="AB336" s="35">
        <v>175</v>
      </c>
      <c r="AC336" s="44" t="s">
        <v>90</v>
      </c>
      <c r="AD336" s="46" t="s">
        <v>1292</v>
      </c>
      <c r="AE336" s="54" t="s">
        <v>1293</v>
      </c>
    </row>
    <row r="337" spans="1:31" ht="51.6" x14ac:dyDescent="0.25">
      <c r="A337" s="33" t="s">
        <v>1294</v>
      </c>
      <c r="B337" s="34" t="s">
        <v>1295</v>
      </c>
      <c r="C337" s="50"/>
      <c r="D337" s="35" t="s">
        <v>190</v>
      </c>
      <c r="E337" s="35" t="s">
        <v>85</v>
      </c>
      <c r="F337" s="34" t="s">
        <v>512</v>
      </c>
      <c r="G337" s="34" t="s">
        <v>1296</v>
      </c>
      <c r="H337" s="36">
        <v>28.1</v>
      </c>
      <c r="I337" s="35">
        <v>23.1</v>
      </c>
      <c r="J337" s="44">
        <v>10</v>
      </c>
      <c r="K337" s="38">
        <v>1.55534090189361</v>
      </c>
      <c r="L337" s="26">
        <v>8.4278837042271402</v>
      </c>
      <c r="M337" s="39">
        <v>10.7383791464735</v>
      </c>
      <c r="N337" s="41">
        <v>22.766402292465301</v>
      </c>
      <c r="O337" s="38">
        <v>1.9580765734696399</v>
      </c>
      <c r="P337" s="39">
        <v>8.9580122555579091</v>
      </c>
      <c r="Q337" s="39">
        <v>11.4750838176058</v>
      </c>
      <c r="R337" s="41">
        <v>23.751825440690599</v>
      </c>
      <c r="S337" s="42">
        <v>1.55534090189361</v>
      </c>
      <c r="T337" s="39">
        <v>10.823028522092001</v>
      </c>
      <c r="U337" s="39">
        <v>17.1890372832395</v>
      </c>
      <c r="V337" s="41">
        <v>28.480129664309199</v>
      </c>
      <c r="W337" s="38">
        <v>1.9580765734696399</v>
      </c>
      <c r="X337" s="39">
        <v>11.4289281985698</v>
      </c>
      <c r="Y337" s="39">
        <v>17.840777715417602</v>
      </c>
      <c r="Z337" s="40">
        <v>28.6116454865072</v>
      </c>
      <c r="AA337" s="36" t="s">
        <v>89</v>
      </c>
      <c r="AB337" s="35">
        <v>185</v>
      </c>
      <c r="AC337" s="44" t="s">
        <v>90</v>
      </c>
      <c r="AD337" s="46" t="s">
        <v>1297</v>
      </c>
      <c r="AE337" s="54"/>
    </row>
    <row r="338" spans="1:31" ht="61.8" x14ac:dyDescent="0.25">
      <c r="A338" s="33" t="s">
        <v>1298</v>
      </c>
      <c r="B338" s="34" t="s">
        <v>1299</v>
      </c>
      <c r="C338" s="50"/>
      <c r="D338" s="35" t="s">
        <v>610</v>
      </c>
      <c r="E338" s="35" t="s">
        <v>85</v>
      </c>
      <c r="F338" s="34" t="s">
        <v>611</v>
      </c>
      <c r="G338" s="34" t="s">
        <v>1300</v>
      </c>
      <c r="H338" s="36">
        <v>28.1</v>
      </c>
      <c r="I338" s="35">
        <v>23.1</v>
      </c>
      <c r="J338" s="44">
        <v>7</v>
      </c>
      <c r="K338" s="38">
        <v>1.55534090189361</v>
      </c>
      <c r="L338" s="39">
        <v>8.4043465998003004</v>
      </c>
      <c r="M338" s="39">
        <v>10.678116930805601</v>
      </c>
      <c r="N338" s="41">
        <v>17.3532169647556</v>
      </c>
      <c r="O338" s="38">
        <v>1.9580765734696399</v>
      </c>
      <c r="P338" s="39">
        <v>8.9777029741399605</v>
      </c>
      <c r="Q338" s="39">
        <v>11.527940259754001</v>
      </c>
      <c r="R338" s="41">
        <v>18.929504524557199</v>
      </c>
      <c r="S338" s="42">
        <v>1.55534090189361</v>
      </c>
      <c r="T338" s="39">
        <v>18.411617279862</v>
      </c>
      <c r="U338" s="39">
        <v>24.305651446423099</v>
      </c>
      <c r="V338" s="41">
        <v>25.9603943897012</v>
      </c>
      <c r="W338" s="38">
        <v>1.9580765734696399</v>
      </c>
      <c r="X338" s="39">
        <v>19.1417455458216</v>
      </c>
      <c r="Y338" s="39">
        <v>24.897158006830601</v>
      </c>
      <c r="Z338" s="40">
        <v>28.468248383459201</v>
      </c>
      <c r="AA338" s="36" t="s">
        <v>89</v>
      </c>
      <c r="AB338" s="35">
        <v>185</v>
      </c>
      <c r="AC338" s="44" t="s">
        <v>90</v>
      </c>
      <c r="AD338" s="46" t="s">
        <v>1301</v>
      </c>
      <c r="AE338" s="54"/>
    </row>
    <row r="339" spans="1:31" ht="51.6" x14ac:dyDescent="0.25">
      <c r="A339" s="33" t="s">
        <v>1302</v>
      </c>
      <c r="B339" s="34" t="s">
        <v>1303</v>
      </c>
      <c r="C339" s="50"/>
      <c r="D339" s="35" t="s">
        <v>190</v>
      </c>
      <c r="E339" s="35" t="s">
        <v>85</v>
      </c>
      <c r="F339" s="34" t="s">
        <v>512</v>
      </c>
      <c r="G339" s="34" t="s">
        <v>1304</v>
      </c>
      <c r="H339" s="36">
        <v>28.1</v>
      </c>
      <c r="I339" s="35">
        <v>23.1</v>
      </c>
      <c r="J339" s="44">
        <v>10</v>
      </c>
      <c r="K339" s="38">
        <v>1.55534090189361</v>
      </c>
      <c r="L339" s="39">
        <v>8.4278837042271402</v>
      </c>
      <c r="M339" s="39">
        <v>10.7383791464735</v>
      </c>
      <c r="N339" s="41">
        <v>22.7649632824801</v>
      </c>
      <c r="O339" s="38">
        <v>1.9580765734696399</v>
      </c>
      <c r="P339" s="39">
        <v>8.9580122555579091</v>
      </c>
      <c r="Q339" s="39">
        <v>11.4750838176058</v>
      </c>
      <c r="R339" s="41">
        <v>23.750266118817699</v>
      </c>
      <c r="S339" s="42">
        <v>1.55534090189361</v>
      </c>
      <c r="T339" s="39">
        <v>10.823028522092001</v>
      </c>
      <c r="U339" s="39">
        <v>17.1890372832395</v>
      </c>
      <c r="V339" s="41">
        <v>28.480777706959</v>
      </c>
      <c r="W339" s="38">
        <v>1.9580765734696399</v>
      </c>
      <c r="X339" s="39">
        <v>11.4289281985698</v>
      </c>
      <c r="Y339" s="39">
        <v>17.840777715417602</v>
      </c>
      <c r="Z339" s="40">
        <v>28.643680098190401</v>
      </c>
      <c r="AA339" s="36" t="s">
        <v>89</v>
      </c>
      <c r="AB339" s="35">
        <v>185</v>
      </c>
      <c r="AC339" s="44" t="s">
        <v>90</v>
      </c>
      <c r="AD339" s="46" t="s">
        <v>1297</v>
      </c>
      <c r="AE339" s="54"/>
    </row>
    <row r="340" spans="1:31" ht="51.6" x14ac:dyDescent="0.25">
      <c r="A340" s="33" t="s">
        <v>1305</v>
      </c>
      <c r="B340" s="34" t="s">
        <v>1306</v>
      </c>
      <c r="C340" s="49" t="s">
        <v>1261</v>
      </c>
      <c r="D340" s="35" t="s">
        <v>174</v>
      </c>
      <c r="E340" s="35" t="s">
        <v>85</v>
      </c>
      <c r="F340" s="34" t="s">
        <v>233</v>
      </c>
      <c r="G340" s="34" t="s">
        <v>276</v>
      </c>
      <c r="H340" s="36">
        <v>28.1</v>
      </c>
      <c r="I340" s="35">
        <v>23.1</v>
      </c>
      <c r="J340" s="44">
        <v>12.9</v>
      </c>
      <c r="K340" s="38">
        <v>1.3886306086126763</v>
      </c>
      <c r="L340" s="39">
        <v>3.1239242380981294</v>
      </c>
      <c r="M340" s="39">
        <v>2.6374889354825632</v>
      </c>
      <c r="N340" s="41">
        <v>2.7384709329644794</v>
      </c>
      <c r="O340" s="38">
        <v>1.3886306086126763</v>
      </c>
      <c r="P340" s="39">
        <v>3.4378244548023962</v>
      </c>
      <c r="Q340" s="39">
        <v>2.6948625751524542</v>
      </c>
      <c r="R340" s="41">
        <v>3.2209806091219599</v>
      </c>
      <c r="S340" s="42">
        <v>1.3886306086126763</v>
      </c>
      <c r="T340" s="39">
        <v>3.4513659951650904</v>
      </c>
      <c r="U340" s="39">
        <v>2.6958151702425042</v>
      </c>
      <c r="V340" s="41">
        <v>3.3149596233403473</v>
      </c>
      <c r="W340" s="38">
        <v>1.3886306086126763</v>
      </c>
      <c r="X340" s="39">
        <v>3.7304440064717594</v>
      </c>
      <c r="Y340" s="39">
        <v>2.637380079206515</v>
      </c>
      <c r="Z340" s="40">
        <v>3.7229507215707263</v>
      </c>
      <c r="AA340" s="36" t="s">
        <v>89</v>
      </c>
      <c r="AB340" s="39">
        <v>25.7</v>
      </c>
      <c r="AC340" s="44" t="s">
        <v>90</v>
      </c>
      <c r="AD340" s="46" t="s">
        <v>447</v>
      </c>
      <c r="AE340" s="54" t="s">
        <v>88</v>
      </c>
    </row>
    <row r="341" spans="1:31" ht="31.2" x14ac:dyDescent="0.25">
      <c r="A341" s="55" t="s">
        <v>1307</v>
      </c>
      <c r="B341" s="22" t="s">
        <v>1308</v>
      </c>
      <c r="C341" s="59" t="s">
        <v>88</v>
      </c>
      <c r="D341" s="23" t="s">
        <v>174</v>
      </c>
      <c r="E341" s="23" t="s">
        <v>85</v>
      </c>
      <c r="F341" s="23"/>
      <c r="G341" s="22"/>
      <c r="H341" s="36">
        <v>28.1</v>
      </c>
      <c r="I341" s="35">
        <v>23.1</v>
      </c>
      <c r="J341" s="44">
        <v>12.9</v>
      </c>
      <c r="K341" s="25" t="s">
        <v>88</v>
      </c>
      <c r="L341" s="26" t="s">
        <v>88</v>
      </c>
      <c r="M341" s="26" t="s">
        <v>88</v>
      </c>
      <c r="N341" s="28" t="s">
        <v>88</v>
      </c>
      <c r="O341" s="25" t="s">
        <v>88</v>
      </c>
      <c r="P341" s="26" t="s">
        <v>88</v>
      </c>
      <c r="Q341" s="26" t="s">
        <v>88</v>
      </c>
      <c r="R341" s="28" t="s">
        <v>88</v>
      </c>
      <c r="S341" s="29" t="s">
        <v>88</v>
      </c>
      <c r="T341" s="26" t="s">
        <v>88</v>
      </c>
      <c r="U341" s="26" t="s">
        <v>88</v>
      </c>
      <c r="V341" s="28" t="s">
        <v>88</v>
      </c>
      <c r="W341" s="25" t="s">
        <v>88</v>
      </c>
      <c r="X341" s="26" t="s">
        <v>88</v>
      </c>
      <c r="Y341" s="26" t="s">
        <v>88</v>
      </c>
      <c r="Z341" s="27" t="s">
        <v>88</v>
      </c>
      <c r="AA341" s="21" t="s">
        <v>89</v>
      </c>
      <c r="AB341" s="23" t="s">
        <v>168</v>
      </c>
      <c r="AC341" s="31" t="s">
        <v>90</v>
      </c>
      <c r="AD341" s="32" t="s">
        <v>176</v>
      </c>
      <c r="AE341" s="57" t="s">
        <v>908</v>
      </c>
    </row>
    <row r="342" spans="1:31" ht="31.2" x14ac:dyDescent="0.25">
      <c r="A342" s="33" t="s">
        <v>1309</v>
      </c>
      <c r="B342" s="34" t="s">
        <v>1310</v>
      </c>
      <c r="C342" s="47" t="s">
        <v>88</v>
      </c>
      <c r="D342" s="35" t="s">
        <v>174</v>
      </c>
      <c r="E342" s="35" t="s">
        <v>85</v>
      </c>
      <c r="F342" s="35"/>
      <c r="G342" s="34"/>
      <c r="H342" s="36">
        <v>28.1</v>
      </c>
      <c r="I342" s="35">
        <v>23.1</v>
      </c>
      <c r="J342" s="44">
        <v>12.9</v>
      </c>
      <c r="K342" s="38" t="s">
        <v>88</v>
      </c>
      <c r="L342" s="39" t="s">
        <v>88</v>
      </c>
      <c r="M342" s="39" t="s">
        <v>88</v>
      </c>
      <c r="N342" s="41" t="s">
        <v>88</v>
      </c>
      <c r="O342" s="38" t="s">
        <v>88</v>
      </c>
      <c r="P342" s="39" t="s">
        <v>88</v>
      </c>
      <c r="Q342" s="39" t="s">
        <v>88</v>
      </c>
      <c r="R342" s="41" t="s">
        <v>88</v>
      </c>
      <c r="S342" s="42" t="s">
        <v>88</v>
      </c>
      <c r="T342" s="39" t="s">
        <v>88</v>
      </c>
      <c r="U342" s="39" t="s">
        <v>88</v>
      </c>
      <c r="V342" s="41" t="s">
        <v>88</v>
      </c>
      <c r="W342" s="38" t="s">
        <v>88</v>
      </c>
      <c r="X342" s="39" t="s">
        <v>88</v>
      </c>
      <c r="Y342" s="39" t="s">
        <v>88</v>
      </c>
      <c r="Z342" s="40" t="s">
        <v>88</v>
      </c>
      <c r="AA342" s="36" t="s">
        <v>89</v>
      </c>
      <c r="AB342" s="35" t="s">
        <v>168</v>
      </c>
      <c r="AC342" s="44" t="s">
        <v>90</v>
      </c>
      <c r="AD342" s="46" t="s">
        <v>176</v>
      </c>
      <c r="AE342" s="54" t="s">
        <v>908</v>
      </c>
    </row>
    <row r="343" spans="1:31" ht="31.2" x14ac:dyDescent="0.25">
      <c r="A343" s="33" t="s">
        <v>1311</v>
      </c>
      <c r="B343" s="34" t="s">
        <v>1312</v>
      </c>
      <c r="C343" s="47"/>
      <c r="D343" s="35" t="s">
        <v>433</v>
      </c>
      <c r="E343" s="35"/>
      <c r="F343" s="35"/>
      <c r="G343" s="34"/>
      <c r="H343" s="36">
        <v>28.1</v>
      </c>
      <c r="I343" s="35">
        <v>23.1</v>
      </c>
      <c r="J343" s="44">
        <v>12.9</v>
      </c>
      <c r="K343" s="38"/>
      <c r="L343" s="39"/>
      <c r="M343" s="39"/>
      <c r="N343" s="41"/>
      <c r="O343" s="38"/>
      <c r="P343" s="39"/>
      <c r="Q343" s="39"/>
      <c r="R343" s="41"/>
      <c r="S343" s="42"/>
      <c r="T343" s="39"/>
      <c r="U343" s="39"/>
      <c r="V343" s="41"/>
      <c r="W343" s="38"/>
      <c r="X343" s="39"/>
      <c r="Y343" s="39"/>
      <c r="Z343" s="40"/>
      <c r="AA343" s="36"/>
      <c r="AB343" s="35"/>
      <c r="AC343" s="44" t="s">
        <v>90</v>
      </c>
      <c r="AD343" s="46" t="s">
        <v>176</v>
      </c>
      <c r="AE343" s="34" t="s">
        <v>387</v>
      </c>
    </row>
    <row r="344" spans="1:31" ht="51.6" x14ac:dyDescent="0.25">
      <c r="A344" s="33" t="s">
        <v>1313</v>
      </c>
      <c r="B344" s="34" t="s">
        <v>1314</v>
      </c>
      <c r="C344" s="49" t="s">
        <v>1261</v>
      </c>
      <c r="D344" s="35" t="s">
        <v>416</v>
      </c>
      <c r="E344" s="35" t="s">
        <v>85</v>
      </c>
      <c r="F344" s="34" t="s">
        <v>233</v>
      </c>
      <c r="G344" s="34" t="s">
        <v>276</v>
      </c>
      <c r="H344" s="36">
        <v>28.1</v>
      </c>
      <c r="I344" s="35">
        <v>23.1</v>
      </c>
      <c r="J344" s="44">
        <v>12.9</v>
      </c>
      <c r="K344" s="38">
        <v>1.3886306086126763</v>
      </c>
      <c r="L344" s="39">
        <v>3.1239242380981294</v>
      </c>
      <c r="M344" s="39">
        <v>2.6374889354825632</v>
      </c>
      <c r="N344" s="41">
        <v>2.7384709329644794</v>
      </c>
      <c r="O344" s="38">
        <v>1.3886306086126763</v>
      </c>
      <c r="P344" s="39">
        <v>3.4378244548023962</v>
      </c>
      <c r="Q344" s="39">
        <v>2.6948625751524542</v>
      </c>
      <c r="R344" s="41">
        <v>3.2209806091219599</v>
      </c>
      <c r="S344" s="42">
        <v>1.3886306086126763</v>
      </c>
      <c r="T344" s="39">
        <v>3.4513659951650904</v>
      </c>
      <c r="U344" s="39">
        <v>2.6958151702425042</v>
      </c>
      <c r="V344" s="41">
        <v>3.3149596233403473</v>
      </c>
      <c r="W344" s="38">
        <v>1.3886306086126763</v>
      </c>
      <c r="X344" s="39">
        <v>3.7304440064717594</v>
      </c>
      <c r="Y344" s="39">
        <v>2.637380079206515</v>
      </c>
      <c r="Z344" s="40">
        <v>3.7229507215707263</v>
      </c>
      <c r="AA344" s="36" t="s">
        <v>89</v>
      </c>
      <c r="AB344" s="39">
        <v>25.7</v>
      </c>
      <c r="AC344" s="44" t="s">
        <v>90</v>
      </c>
      <c r="AD344" s="46" t="s">
        <v>447</v>
      </c>
      <c r="AE344" s="54" t="s">
        <v>88</v>
      </c>
    </row>
    <row r="345" spans="1:31" ht="31.2" x14ac:dyDescent="0.25">
      <c r="A345" s="33" t="s">
        <v>1315</v>
      </c>
      <c r="B345" s="34" t="s">
        <v>1316</v>
      </c>
      <c r="C345" s="53"/>
      <c r="D345" s="50" t="s">
        <v>433</v>
      </c>
      <c r="E345" s="35"/>
      <c r="F345" s="34"/>
      <c r="G345" s="34"/>
      <c r="H345" s="36">
        <v>28.1</v>
      </c>
      <c r="I345" s="35">
        <v>23.1</v>
      </c>
      <c r="J345" s="44">
        <v>12.9</v>
      </c>
      <c r="K345" s="38"/>
      <c r="L345" s="39"/>
      <c r="M345" s="39"/>
      <c r="N345" s="41"/>
      <c r="O345" s="38"/>
      <c r="P345" s="39"/>
      <c r="Q345" s="39"/>
      <c r="R345" s="41"/>
      <c r="S345" s="42"/>
      <c r="T345" s="39"/>
      <c r="U345" s="39"/>
      <c r="V345" s="41"/>
      <c r="W345" s="38"/>
      <c r="X345" s="39"/>
      <c r="Y345" s="39"/>
      <c r="Z345" s="40"/>
      <c r="AA345" s="36"/>
      <c r="AB345" s="35"/>
      <c r="AC345" s="44" t="s">
        <v>90</v>
      </c>
      <c r="AD345" s="46" t="s">
        <v>176</v>
      </c>
      <c r="AE345" s="54" t="s">
        <v>387</v>
      </c>
    </row>
    <row r="346" spans="1:31" ht="31.2" x14ac:dyDescent="0.25">
      <c r="A346" s="33" t="s">
        <v>1317</v>
      </c>
      <c r="B346" s="34" t="s">
        <v>1318</v>
      </c>
      <c r="C346" s="53"/>
      <c r="D346" s="50" t="s">
        <v>286</v>
      </c>
      <c r="E346" s="35"/>
      <c r="F346" s="34"/>
      <c r="G346" s="34"/>
      <c r="H346" s="36">
        <v>28.1</v>
      </c>
      <c r="I346" s="35">
        <v>23.1</v>
      </c>
      <c r="J346" s="44">
        <v>12.9</v>
      </c>
      <c r="K346" s="38"/>
      <c r="L346" s="39"/>
      <c r="M346" s="39"/>
      <c r="N346" s="41"/>
      <c r="O346" s="38"/>
      <c r="P346" s="39"/>
      <c r="Q346" s="39"/>
      <c r="R346" s="41"/>
      <c r="S346" s="42"/>
      <c r="T346" s="39"/>
      <c r="U346" s="39"/>
      <c r="V346" s="41"/>
      <c r="W346" s="38"/>
      <c r="X346" s="39"/>
      <c r="Y346" s="39"/>
      <c r="Z346" s="40"/>
      <c r="AA346" s="36"/>
      <c r="AB346" s="35"/>
      <c r="AC346" s="44" t="s">
        <v>90</v>
      </c>
      <c r="AD346" s="46" t="s">
        <v>176</v>
      </c>
      <c r="AE346" s="54" t="s">
        <v>387</v>
      </c>
    </row>
    <row r="347" spans="1:31" ht="41.4" x14ac:dyDescent="0.25">
      <c r="A347" s="33" t="s">
        <v>1319</v>
      </c>
      <c r="B347" s="34" t="s">
        <v>1320</v>
      </c>
      <c r="C347" s="50" t="s">
        <v>1321</v>
      </c>
      <c r="D347" s="35" t="s">
        <v>518</v>
      </c>
      <c r="E347" s="35" t="s">
        <v>85</v>
      </c>
      <c r="F347" s="34" t="s">
        <v>287</v>
      </c>
      <c r="G347" s="34" t="s">
        <v>1322</v>
      </c>
      <c r="H347" s="36">
        <v>28.1</v>
      </c>
      <c r="I347" s="35">
        <v>23.1</v>
      </c>
      <c r="J347" s="44">
        <v>12.9</v>
      </c>
      <c r="K347" s="38">
        <v>0.86002156088919501</v>
      </c>
      <c r="L347" s="39">
        <v>4.7402772164464304</v>
      </c>
      <c r="M347" s="39">
        <v>5.1138948127690904</v>
      </c>
      <c r="N347" s="41">
        <v>10.0159164295534</v>
      </c>
      <c r="O347" s="38">
        <v>1.2748922743056299</v>
      </c>
      <c r="P347" s="39">
        <v>5.3494832345069998</v>
      </c>
      <c r="Q347" s="39">
        <v>5.8427156998396299</v>
      </c>
      <c r="R347" s="41">
        <v>12.0591574493543</v>
      </c>
      <c r="S347" s="42">
        <v>0.86002156088919501</v>
      </c>
      <c r="T347" s="39">
        <v>6.6241453793005496</v>
      </c>
      <c r="U347" s="39">
        <v>7.9843146668103104</v>
      </c>
      <c r="V347" s="41">
        <v>17.182911359387301</v>
      </c>
      <c r="W347" s="38">
        <v>1.2748922743056299</v>
      </c>
      <c r="X347" s="39">
        <v>7.2044563762248099</v>
      </c>
      <c r="Y347" s="39">
        <v>8.65274609981841</v>
      </c>
      <c r="Z347" s="40">
        <v>18.557289586608398</v>
      </c>
      <c r="AA347" s="36" t="s">
        <v>89</v>
      </c>
      <c r="AB347" s="35"/>
      <c r="AC347" s="44" t="s">
        <v>90</v>
      </c>
      <c r="AD347" s="46" t="s">
        <v>1323</v>
      </c>
      <c r="AE347" s="54"/>
    </row>
    <row r="348" spans="1:31" ht="42" thickBot="1" x14ac:dyDescent="0.3">
      <c r="A348" s="60" t="s">
        <v>1324</v>
      </c>
      <c r="B348" s="61" t="s">
        <v>1325</v>
      </c>
      <c r="C348" s="62" t="s">
        <v>1321</v>
      </c>
      <c r="D348" s="63" t="s">
        <v>518</v>
      </c>
      <c r="E348" s="63" t="s">
        <v>85</v>
      </c>
      <c r="F348" s="61" t="s">
        <v>287</v>
      </c>
      <c r="G348" s="61" t="s">
        <v>1322</v>
      </c>
      <c r="H348" s="64">
        <v>28.1</v>
      </c>
      <c r="I348" s="63">
        <v>23.1</v>
      </c>
      <c r="J348" s="65">
        <v>12.9</v>
      </c>
      <c r="K348" s="66">
        <v>0.86002156088919501</v>
      </c>
      <c r="L348" s="67">
        <v>4.7402772164464304</v>
      </c>
      <c r="M348" s="67">
        <v>5.1138948127690904</v>
      </c>
      <c r="N348" s="68">
        <v>10.0159164295534</v>
      </c>
      <c r="O348" s="66">
        <v>1.2748922743056299</v>
      </c>
      <c r="P348" s="67">
        <v>5.3494832345069998</v>
      </c>
      <c r="Q348" s="67">
        <v>5.8427156998396299</v>
      </c>
      <c r="R348" s="68">
        <v>12.0591574493543</v>
      </c>
      <c r="S348" s="69">
        <v>0.86002156088919501</v>
      </c>
      <c r="T348" s="67">
        <v>6.6241453793005496</v>
      </c>
      <c r="U348" s="67">
        <v>7.9843146668103104</v>
      </c>
      <c r="V348" s="68">
        <v>17.182911359387301</v>
      </c>
      <c r="W348" s="66">
        <v>1.2748922743056299</v>
      </c>
      <c r="X348" s="67">
        <v>7.2044563762248099</v>
      </c>
      <c r="Y348" s="67">
        <v>8.65274609981841</v>
      </c>
      <c r="Z348" s="70">
        <v>18.557289586608398</v>
      </c>
      <c r="AA348" s="64" t="s">
        <v>89</v>
      </c>
      <c r="AB348" s="63"/>
      <c r="AC348" s="71" t="s">
        <v>90</v>
      </c>
      <c r="AD348" s="72" t="s">
        <v>1323</v>
      </c>
      <c r="AE348" s="73"/>
    </row>
    <row r="349" spans="1:31" ht="21.6" thickTop="1" x14ac:dyDescent="0.25">
      <c r="A349" s="74" t="s">
        <v>1326</v>
      </c>
      <c r="B349" s="75" t="s">
        <v>1327</v>
      </c>
      <c r="C349" s="76"/>
      <c r="D349" s="77" t="s">
        <v>433</v>
      </c>
      <c r="E349" s="76"/>
      <c r="F349" s="77" t="s">
        <v>88</v>
      </c>
      <c r="G349" s="78"/>
      <c r="H349" s="79">
        <v>28.1</v>
      </c>
      <c r="I349" s="80">
        <v>23.1</v>
      </c>
      <c r="J349" s="81">
        <v>12.9</v>
      </c>
      <c r="K349" s="82"/>
      <c r="L349" s="76"/>
      <c r="M349" s="76"/>
      <c r="N349" s="83"/>
      <c r="O349" s="84"/>
      <c r="P349" s="76"/>
      <c r="Q349" s="76"/>
      <c r="R349" s="85"/>
      <c r="S349" s="86"/>
      <c r="T349" s="76"/>
      <c r="U349" s="76"/>
      <c r="V349" s="83"/>
      <c r="W349" s="84"/>
      <c r="X349" s="76"/>
      <c r="Y349" s="76"/>
      <c r="Z349" s="85"/>
      <c r="AA349" s="82"/>
      <c r="AB349" s="76"/>
      <c r="AC349" s="83" t="s">
        <v>90</v>
      </c>
      <c r="AD349" s="87"/>
      <c r="AE349" s="88" t="s">
        <v>1328</v>
      </c>
    </row>
    <row r="350" spans="1:31" ht="41.4" x14ac:dyDescent="0.25">
      <c r="A350" s="89" t="s">
        <v>1329</v>
      </c>
      <c r="B350" s="90" t="s">
        <v>1330</v>
      </c>
      <c r="C350" s="35" t="s">
        <v>1331</v>
      </c>
      <c r="D350" s="91" t="s">
        <v>1332</v>
      </c>
      <c r="E350" s="35" t="s">
        <v>85</v>
      </c>
      <c r="F350" s="91" t="s">
        <v>88</v>
      </c>
      <c r="G350" s="92" t="s">
        <v>1333</v>
      </c>
      <c r="H350" s="93">
        <v>28.1</v>
      </c>
      <c r="I350" s="94">
        <v>23.1</v>
      </c>
      <c r="J350" s="95">
        <v>7</v>
      </c>
      <c r="K350" s="36"/>
      <c r="L350" s="35"/>
      <c r="M350" s="35"/>
      <c r="N350" s="37"/>
      <c r="O350" s="45"/>
      <c r="P350" s="35"/>
      <c r="Q350" s="35"/>
      <c r="R350" s="44"/>
      <c r="S350" s="33">
        <v>1.3609005845131199</v>
      </c>
      <c r="T350" s="35">
        <v>8.1047133852422295</v>
      </c>
      <c r="U350" s="35">
        <v>10.827154793155101</v>
      </c>
      <c r="V350" s="37">
        <v>20.449819424888499</v>
      </c>
      <c r="W350" s="45">
        <v>1.7780502480656399</v>
      </c>
      <c r="X350" s="35">
        <v>8.6837881214210793</v>
      </c>
      <c r="Y350" s="35">
        <v>11.519455909744501</v>
      </c>
      <c r="Z350" s="44">
        <v>22.266617217474799</v>
      </c>
      <c r="AA350" s="36" t="s">
        <v>89</v>
      </c>
      <c r="AB350" s="35">
        <v>112</v>
      </c>
      <c r="AC350" s="37" t="s">
        <v>90</v>
      </c>
      <c r="AD350" s="46" t="s">
        <v>1334</v>
      </c>
      <c r="AE350" s="96" t="s">
        <v>1335</v>
      </c>
    </row>
    <row r="351" spans="1:31" ht="41.4" x14ac:dyDescent="0.25">
      <c r="A351" s="89" t="s">
        <v>33</v>
      </c>
      <c r="B351" s="90" t="s">
        <v>34</v>
      </c>
      <c r="C351" s="35" t="s">
        <v>1336</v>
      </c>
      <c r="D351" s="91" t="s">
        <v>1332</v>
      </c>
      <c r="E351" s="35" t="s">
        <v>85</v>
      </c>
      <c r="F351" s="91" t="s">
        <v>88</v>
      </c>
      <c r="G351" s="92" t="s">
        <v>1337</v>
      </c>
      <c r="H351" s="93">
        <v>28.1</v>
      </c>
      <c r="I351" s="94">
        <v>23.1</v>
      </c>
      <c r="J351" s="95">
        <v>7</v>
      </c>
      <c r="K351" s="36"/>
      <c r="L351" s="35"/>
      <c r="M351" s="35"/>
      <c r="N351" s="37"/>
      <c r="O351" s="45"/>
      <c r="P351" s="35"/>
      <c r="Q351" s="35"/>
      <c r="R351" s="44"/>
      <c r="S351" s="33">
        <v>1.3609005845131199</v>
      </c>
      <c r="T351" s="35">
        <v>7.5472458790967396</v>
      </c>
      <c r="U351" s="35">
        <v>9.5953840826168406</v>
      </c>
      <c r="V351" s="37">
        <v>18.686303295340501</v>
      </c>
      <c r="W351" s="45">
        <v>1.7780502480656399</v>
      </c>
      <c r="X351" s="35">
        <v>8.1175709882209492</v>
      </c>
      <c r="Y351" s="35">
        <v>10.342337621311801</v>
      </c>
      <c r="Z351" s="44">
        <v>20.8021093525184</v>
      </c>
      <c r="AA351" s="36" t="s">
        <v>89</v>
      </c>
      <c r="AB351" s="35">
        <v>112</v>
      </c>
      <c r="AC351" s="37" t="s">
        <v>90</v>
      </c>
      <c r="AD351" s="46" t="s">
        <v>1334</v>
      </c>
      <c r="AE351" s="96" t="s">
        <v>1335</v>
      </c>
    </row>
    <row r="352" spans="1:31" ht="51.6" x14ac:dyDescent="0.25">
      <c r="A352" s="89" t="s">
        <v>1338</v>
      </c>
      <c r="B352" s="90" t="s">
        <v>1339</v>
      </c>
      <c r="C352" s="35"/>
      <c r="D352" s="91" t="s">
        <v>190</v>
      </c>
      <c r="E352" s="35" t="s">
        <v>85</v>
      </c>
      <c r="F352" s="91" t="s">
        <v>512</v>
      </c>
      <c r="G352" s="92" t="s">
        <v>1304</v>
      </c>
      <c r="H352" s="36">
        <v>28.1</v>
      </c>
      <c r="I352" s="35">
        <v>23.1</v>
      </c>
      <c r="J352" s="44">
        <v>10</v>
      </c>
      <c r="K352" s="38">
        <v>1.55534090189361</v>
      </c>
      <c r="L352" s="39">
        <v>8.4278837042271402</v>
      </c>
      <c r="M352" s="39">
        <v>10.7383791464735</v>
      </c>
      <c r="N352" s="41">
        <v>22.7649632824801</v>
      </c>
      <c r="O352" s="38">
        <v>1.9580765734696399</v>
      </c>
      <c r="P352" s="39">
        <v>8.9580122555579091</v>
      </c>
      <c r="Q352" s="39">
        <v>11.4750838176058</v>
      </c>
      <c r="R352" s="41">
        <v>23.750266118817699</v>
      </c>
      <c r="S352" s="42">
        <v>1.55534090189361</v>
      </c>
      <c r="T352" s="39">
        <v>10.823028522092001</v>
      </c>
      <c r="U352" s="39">
        <v>17.1890372832395</v>
      </c>
      <c r="V352" s="41">
        <v>28.480777706959</v>
      </c>
      <c r="W352" s="38">
        <v>1.9580765734696399</v>
      </c>
      <c r="X352" s="39">
        <v>11.4289281985698</v>
      </c>
      <c r="Y352" s="39">
        <v>17.840777715417602</v>
      </c>
      <c r="Z352" s="40">
        <v>28.643680098190401</v>
      </c>
      <c r="AA352" s="36" t="s">
        <v>89</v>
      </c>
      <c r="AB352" s="35">
        <v>185</v>
      </c>
      <c r="AC352" s="44" t="s">
        <v>90</v>
      </c>
      <c r="AD352" s="46" t="s">
        <v>1297</v>
      </c>
      <c r="AE352" s="96"/>
    </row>
    <row r="353" spans="1:31" ht="51.6" x14ac:dyDescent="0.25">
      <c r="A353" s="89" t="s">
        <v>1340</v>
      </c>
      <c r="B353" s="90" t="s">
        <v>1295</v>
      </c>
      <c r="C353" s="35"/>
      <c r="D353" s="97" t="s">
        <v>190</v>
      </c>
      <c r="E353" s="35" t="s">
        <v>85</v>
      </c>
      <c r="F353" s="91" t="s">
        <v>512</v>
      </c>
      <c r="G353" s="92" t="s">
        <v>1296</v>
      </c>
      <c r="H353" s="36">
        <v>28.1</v>
      </c>
      <c r="I353" s="35">
        <v>23.1</v>
      </c>
      <c r="J353" s="44">
        <v>10</v>
      </c>
      <c r="K353" s="38">
        <v>1.55534090189361</v>
      </c>
      <c r="L353" s="26">
        <v>8.4278837042271402</v>
      </c>
      <c r="M353" s="39">
        <v>10.7383791464735</v>
      </c>
      <c r="N353" s="41">
        <v>22.766402292465301</v>
      </c>
      <c r="O353" s="38">
        <v>1.9580765734696399</v>
      </c>
      <c r="P353" s="39">
        <v>8.9580122555579091</v>
      </c>
      <c r="Q353" s="39">
        <v>11.4750838176058</v>
      </c>
      <c r="R353" s="41">
        <v>23.751825440690599</v>
      </c>
      <c r="S353" s="42">
        <v>1.55534090189361</v>
      </c>
      <c r="T353" s="39">
        <v>10.823028522092001</v>
      </c>
      <c r="U353" s="39">
        <v>17.1890372832395</v>
      </c>
      <c r="V353" s="41">
        <v>28.480129664309199</v>
      </c>
      <c r="W353" s="38">
        <v>1.9580765734696399</v>
      </c>
      <c r="X353" s="39">
        <v>11.4289281985698</v>
      </c>
      <c r="Y353" s="39">
        <v>17.840777715417602</v>
      </c>
      <c r="Z353" s="40">
        <v>28.6116454865072</v>
      </c>
      <c r="AA353" s="36" t="s">
        <v>89</v>
      </c>
      <c r="AB353" s="35">
        <v>185</v>
      </c>
      <c r="AC353" s="44" t="s">
        <v>90</v>
      </c>
      <c r="AD353" s="46" t="s">
        <v>1341</v>
      </c>
      <c r="AE353" s="98"/>
    </row>
    <row r="354" spans="1:31" ht="31.2" x14ac:dyDescent="0.25">
      <c r="A354" s="89" t="s">
        <v>1342</v>
      </c>
      <c r="B354" s="90" t="s">
        <v>1343</v>
      </c>
      <c r="C354" s="35"/>
      <c r="D354" s="91" t="s">
        <v>433</v>
      </c>
      <c r="E354" s="35"/>
      <c r="F354" s="91" t="s">
        <v>88</v>
      </c>
      <c r="G354" s="92" t="s">
        <v>88</v>
      </c>
      <c r="H354" s="93">
        <v>28.1</v>
      </c>
      <c r="I354" s="94">
        <v>23.1</v>
      </c>
      <c r="J354" s="95">
        <v>12.9</v>
      </c>
      <c r="K354" s="36"/>
      <c r="L354" s="35"/>
      <c r="M354" s="35"/>
      <c r="N354" s="37"/>
      <c r="O354" s="45"/>
      <c r="P354" s="35"/>
      <c r="Q354" s="35"/>
      <c r="R354" s="44"/>
      <c r="S354" s="33"/>
      <c r="T354" s="35"/>
      <c r="U354" s="35"/>
      <c r="V354" s="37"/>
      <c r="W354" s="45"/>
      <c r="X354" s="35"/>
      <c r="Y354" s="35"/>
      <c r="Z354" s="44"/>
      <c r="AA354" s="36"/>
      <c r="AB354" s="35"/>
      <c r="AC354" s="37" t="s">
        <v>90</v>
      </c>
      <c r="AD354" s="46"/>
      <c r="AE354" s="96" t="s">
        <v>1328</v>
      </c>
    </row>
    <row r="355" spans="1:31" ht="31.2" x14ac:dyDescent="0.25">
      <c r="A355" s="89" t="s">
        <v>1344</v>
      </c>
      <c r="B355" s="90" t="s">
        <v>1345</v>
      </c>
      <c r="C355" s="35"/>
      <c r="D355" s="91" t="s">
        <v>286</v>
      </c>
      <c r="E355" s="35" t="s">
        <v>85</v>
      </c>
      <c r="F355" s="91" t="s">
        <v>88</v>
      </c>
      <c r="G355" s="92" t="s">
        <v>1346</v>
      </c>
      <c r="H355" s="93">
        <v>28.1</v>
      </c>
      <c r="I355" s="94">
        <v>23.1</v>
      </c>
      <c r="J355" s="95">
        <v>12.9</v>
      </c>
      <c r="K355" s="36"/>
      <c r="L355" s="35"/>
      <c r="M355" s="35"/>
      <c r="N355" s="37"/>
      <c r="O355" s="45"/>
      <c r="P355" s="35"/>
      <c r="Q355" s="35"/>
      <c r="R355" s="44"/>
      <c r="S355" s="33">
        <v>0.86002156088919501</v>
      </c>
      <c r="T355" s="35">
        <v>3.1680829673043198</v>
      </c>
      <c r="U355" s="35">
        <v>3.5058679789504401</v>
      </c>
      <c r="V355" s="37">
        <v>6.5290992679072204</v>
      </c>
      <c r="W355" s="45">
        <v>1.2748922743056299</v>
      </c>
      <c r="X355" s="35">
        <v>3.8596928995633402</v>
      </c>
      <c r="Y355" s="35">
        <v>4.3275830388611096</v>
      </c>
      <c r="Z355" s="44">
        <v>8.1406654222801507</v>
      </c>
      <c r="AA355" s="36" t="s">
        <v>89</v>
      </c>
      <c r="AB355" s="35"/>
      <c r="AC355" s="37" t="s">
        <v>90</v>
      </c>
      <c r="AD355" s="46" t="s">
        <v>1347</v>
      </c>
      <c r="AE355" s="96" t="s">
        <v>1348</v>
      </c>
    </row>
    <row r="356" spans="1:31" ht="41.4" x14ac:dyDescent="0.25">
      <c r="A356" s="99" t="s">
        <v>1349</v>
      </c>
      <c r="B356" s="100" t="s">
        <v>1350</v>
      </c>
      <c r="C356" s="63" t="s">
        <v>1351</v>
      </c>
      <c r="D356" s="101" t="s">
        <v>1352</v>
      </c>
      <c r="E356" s="63" t="s">
        <v>103</v>
      </c>
      <c r="F356" s="101"/>
      <c r="G356" s="102" t="s">
        <v>1353</v>
      </c>
      <c r="H356" s="103">
        <v>28.1</v>
      </c>
      <c r="I356" s="104">
        <v>23.1</v>
      </c>
      <c r="J356" s="105">
        <v>12.9</v>
      </c>
      <c r="K356" s="64">
        <v>0.75715131183340201</v>
      </c>
      <c r="L356" s="63">
        <v>6.6309068983627899</v>
      </c>
      <c r="M356" s="63">
        <v>6.1787094416915398</v>
      </c>
      <c r="N356" s="65">
        <v>6.2864183848503199</v>
      </c>
      <c r="O356" s="106">
        <v>1.08680286103111</v>
      </c>
      <c r="P356" s="63">
        <v>8.7514933143749403</v>
      </c>
      <c r="Q356" s="63">
        <v>8.1462969872175002</v>
      </c>
      <c r="R356" s="71">
        <v>8.5129989772357604</v>
      </c>
      <c r="S356" s="60">
        <v>0.75715131183340201</v>
      </c>
      <c r="T356" s="63">
        <v>7.8038529983873497</v>
      </c>
      <c r="U356" s="63">
        <v>7.1852859743498501</v>
      </c>
      <c r="V356" s="65">
        <v>7.5121555322742299</v>
      </c>
      <c r="W356" s="106">
        <v>1.1880765734696399</v>
      </c>
      <c r="X356" s="63">
        <v>11.4124621456632</v>
      </c>
      <c r="Y356" s="63">
        <v>11.157200478399901</v>
      </c>
      <c r="Z356" s="71">
        <v>11.371688343864999</v>
      </c>
      <c r="AA356" s="64" t="s">
        <v>89</v>
      </c>
      <c r="AB356" s="63">
        <v>205</v>
      </c>
      <c r="AC356" s="65" t="s">
        <v>90</v>
      </c>
      <c r="AD356" s="46" t="s">
        <v>1354</v>
      </c>
      <c r="AE356" s="107"/>
    </row>
    <row r="357" spans="1:31" ht="42" thickBot="1" x14ac:dyDescent="0.3">
      <c r="A357" s="108" t="s">
        <v>1355</v>
      </c>
      <c r="B357" s="109" t="s">
        <v>1291</v>
      </c>
      <c r="C357" s="109"/>
      <c r="D357" s="109" t="s">
        <v>144</v>
      </c>
      <c r="E357" s="109" t="s">
        <v>103</v>
      </c>
      <c r="F357" s="109" t="s">
        <v>185</v>
      </c>
      <c r="G357" s="109" t="s">
        <v>1356</v>
      </c>
      <c r="H357" s="110">
        <v>28.1</v>
      </c>
      <c r="I357" s="111">
        <v>23.1</v>
      </c>
      <c r="J357" s="112">
        <v>12.9</v>
      </c>
      <c r="K357" s="113">
        <v>1.8782945449104178</v>
      </c>
      <c r="L357" s="114">
        <v>22.93440335045889</v>
      </c>
      <c r="M357" s="115">
        <v>22.572722322972169</v>
      </c>
      <c r="N357" s="116">
        <v>22.644941587631266</v>
      </c>
      <c r="O357" s="117">
        <v>1.9447267027205393</v>
      </c>
      <c r="P357" s="114">
        <v>26.903327450586684</v>
      </c>
      <c r="Q357" s="114">
        <v>25.52636673602705</v>
      </c>
      <c r="R357" s="116">
        <v>25.899526090505105</v>
      </c>
      <c r="S357" s="118"/>
      <c r="T357" s="114"/>
      <c r="U357" s="114"/>
      <c r="V357" s="116"/>
      <c r="W357" s="117"/>
      <c r="X357" s="114"/>
      <c r="Y357" s="114"/>
      <c r="Z357" s="119"/>
      <c r="AA357" s="110" t="s">
        <v>89</v>
      </c>
      <c r="AB357" s="111">
        <v>175</v>
      </c>
      <c r="AC357" s="112" t="s">
        <v>90</v>
      </c>
      <c r="AD357" s="120" t="s">
        <v>1292</v>
      </c>
      <c r="AE357" s="121" t="s">
        <v>1293</v>
      </c>
    </row>
    <row r="358" spans="1:31" ht="13.8" thickTop="1" x14ac:dyDescent="0.25"/>
    <row r="362" spans="1:31" x14ac:dyDescent="0.25">
      <c r="F362" s="124"/>
    </row>
    <row r="363" spans="1:31" x14ac:dyDescent="0.25">
      <c r="F363" s="124"/>
    </row>
  </sheetData>
  <mergeCells count="7">
    <mergeCell ref="W3:Z3"/>
    <mergeCell ref="A1:N1"/>
    <mergeCell ref="A3:G3"/>
    <mergeCell ref="H3:J3"/>
    <mergeCell ref="K3:N3"/>
    <mergeCell ref="O3:R3"/>
    <mergeCell ref="S3:V3"/>
  </mergeCells>
  <hyperlinks>
    <hyperlink ref="C350" r:id="rId1" display="http://www.armyproperty.com/nsn/2330-01-155-0046"/>
    <hyperlink ref="C351" r:id="rId2" display="http://www.armyproperty.com/nsn/2320-01-155-0048"/>
  </hyperlinks>
  <pageMargins left="0.75" right="0.75" top="1" bottom="1" header="0.5" footer="0.5"/>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LIN Lookup</vt:lpstr>
      <vt:lpstr>CL III (B) Time Graph</vt:lpstr>
      <vt:lpstr>CL III (B) Time Graph Unlocked</vt:lpstr>
      <vt:lpstr>Trans Data</vt:lpstr>
      <vt:lpstr>BRT</vt:lpstr>
      <vt:lpstr>Burn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Farrell, Matthew R CPT MIL USA FORSCOM</dc:creator>
  <cp:lastModifiedBy>Brodka, Michael J 1LT MIL USA FORSCOM</cp:lastModifiedBy>
  <cp:lastPrinted>2015-08-20T16:01:05Z</cp:lastPrinted>
  <dcterms:created xsi:type="dcterms:W3CDTF">2013-09-25T02:17:29Z</dcterms:created>
  <dcterms:modified xsi:type="dcterms:W3CDTF">2017-06-06T22:32:44Z</dcterms:modified>
</cp:coreProperties>
</file>