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son.Warnberg\Documents\PL Documents\"/>
    </mc:Choice>
  </mc:AlternateContent>
  <bookViews>
    <workbookView xWindow="0" yWindow="0" windowWidth="20490" windowHeight="7755"/>
  </bookViews>
  <sheets>
    <sheet name="Vehicle Maintenance Trackerv2.1" sheetId="2" r:id="rId1"/>
    <sheet name="Maintenance Snapshot" sheetId="3" r:id="rId2"/>
  </sheets>
  <calcPr calcId="152511"/>
</workbook>
</file>

<file path=xl/calcChain.xml><?xml version="1.0" encoding="utf-8"?>
<calcChain xmlns="http://schemas.openxmlformats.org/spreadsheetml/2006/main">
  <c r="H3" i="3" l="1"/>
  <c r="H22" i="3" l="1"/>
  <c r="E22" i="3"/>
  <c r="Y24" i="2"/>
  <c r="X24" i="2" s="1"/>
  <c r="Y12" i="2"/>
  <c r="X12" i="2" s="1"/>
  <c r="E23" i="3" l="1"/>
  <c r="K4" i="3"/>
  <c r="K3" i="3"/>
  <c r="K2" i="3"/>
  <c r="Y16" i="2" l="1"/>
  <c r="X16" i="2" s="1"/>
  <c r="H16" i="2" s="1"/>
  <c r="Y15" i="2"/>
  <c r="X15" i="2" s="1"/>
  <c r="H15" i="2" s="1"/>
  <c r="Y17" i="2"/>
  <c r="X17" i="2" s="1"/>
  <c r="Y18" i="2"/>
  <c r="X18" i="2" s="1"/>
  <c r="Y20" i="2"/>
  <c r="X20" i="2" s="1"/>
  <c r="H20" i="2" s="1"/>
  <c r="Y21" i="2"/>
  <c r="X21" i="2" s="1"/>
  <c r="H21" i="2" s="1"/>
  <c r="Y22" i="2"/>
  <c r="X22" i="2" s="1"/>
  <c r="Y23" i="2"/>
  <c r="X23" i="2" s="1"/>
  <c r="H23" i="2" s="1"/>
  <c r="X13" i="2"/>
  <c r="Y2" i="2"/>
  <c r="X2" i="2" s="1"/>
  <c r="Y10" i="2"/>
  <c r="X10" i="2" s="1"/>
  <c r="Y11" i="2"/>
  <c r="X11" i="2" s="1"/>
  <c r="Y8" i="2"/>
  <c r="X8" i="2" s="1"/>
  <c r="H8" i="2" s="1"/>
  <c r="Y9" i="2"/>
  <c r="X9" i="2" s="1"/>
  <c r="H9" i="2" s="1"/>
  <c r="Y14" i="2"/>
  <c r="X14" i="2" s="1"/>
  <c r="H10" i="2" l="1"/>
  <c r="H18" i="2"/>
  <c r="H11" i="2"/>
  <c r="H24" i="2"/>
  <c r="H22" i="2"/>
  <c r="H12" i="2"/>
  <c r="H17" i="2"/>
  <c r="H13" i="2"/>
  <c r="B24" i="3"/>
  <c r="B20" i="3"/>
  <c r="E21" i="3"/>
  <c r="H23" i="3" l="1"/>
  <c r="H4" i="3" l="1"/>
  <c r="H20" i="3" l="1"/>
  <c r="H21" i="3"/>
  <c r="H2" i="3" l="1"/>
  <c r="B2" i="3"/>
  <c r="B3" i="3"/>
  <c r="B4" i="3"/>
  <c r="K5" i="3"/>
  <c r="B21" i="3"/>
  <c r="B22" i="3"/>
  <c r="B23" i="3"/>
  <c r="Y67" i="2"/>
  <c r="Y66" i="2"/>
  <c r="Y65" i="2"/>
  <c r="Y64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34" i="2"/>
  <c r="Y33" i="2"/>
  <c r="Y32" i="2"/>
  <c r="Y31" i="2"/>
  <c r="Y30" i="2"/>
  <c r="Y29" i="2"/>
  <c r="Y28" i="2"/>
  <c r="Y27" i="2"/>
  <c r="Y26" i="2"/>
  <c r="Y25" i="2"/>
  <c r="H2" i="2" l="1"/>
  <c r="E2" i="3" s="1"/>
  <c r="K20" i="3"/>
  <c r="K22" i="3"/>
  <c r="K21" i="3"/>
  <c r="K23" i="3" l="1"/>
  <c r="H5" i="3"/>
  <c r="B5" i="3"/>
  <c r="E4" i="3"/>
  <c r="E3" i="3"/>
  <c r="E5" i="3" l="1"/>
</calcChain>
</file>

<file path=xl/comments1.xml><?xml version="1.0" encoding="utf-8"?>
<comments xmlns="http://schemas.openxmlformats.org/spreadsheetml/2006/main">
  <authors>
    <author>Swientek, Michael J 1LT MIL USA USCENTCOM USARCENT</author>
  </authors>
  <commentList>
    <comment ref="P2" authorId="0" shapeId="0">
      <text>
        <r>
          <rPr>
            <b/>
            <sz val="9"/>
            <color indexed="81"/>
            <rFont val="Tahoma"/>
            <family val="2"/>
          </rPr>
          <t>Swientek, Michael J 1LT MIL USA USCENTCOM USARCENT: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<sst xmlns="http://schemas.openxmlformats.org/spreadsheetml/2006/main" count="250" uniqueCount="113">
  <si>
    <t>M3A3 BFIST</t>
  </si>
  <si>
    <t>Maintenance Status</t>
  </si>
  <si>
    <t>FM</t>
  </si>
  <si>
    <t>Digital</t>
  </si>
  <si>
    <t>M1068</t>
  </si>
  <si>
    <t>M113</t>
  </si>
  <si>
    <t>Bumper #</t>
  </si>
  <si>
    <t>PLT</t>
  </si>
  <si>
    <t>Nomenclature</t>
  </si>
  <si>
    <t>Serial #</t>
  </si>
  <si>
    <t>Maint. Status</t>
  </si>
  <si>
    <t>Maint. Notes</t>
  </si>
  <si>
    <t>Services Notes</t>
  </si>
  <si>
    <t>Sorter</t>
  </si>
  <si>
    <t>Fully Mission Capable</t>
  </si>
  <si>
    <t>Mission Capable</t>
  </si>
  <si>
    <t>Non-Mission Capable</t>
  </si>
  <si>
    <t>Complete</t>
  </si>
  <si>
    <t>Percent Complete =</t>
  </si>
  <si>
    <t>Services Status</t>
  </si>
  <si>
    <t>FM Status</t>
  </si>
  <si>
    <t>Percent FMC =</t>
  </si>
  <si>
    <t>FBCB2 Status</t>
  </si>
  <si>
    <t>Tracked Vehicles On Hand</t>
  </si>
  <si>
    <t>Wheeled Vehicles On Hand</t>
  </si>
  <si>
    <t>Trailers &amp; Generators On Hand</t>
  </si>
  <si>
    <t xml:space="preserve">Trailer </t>
  </si>
  <si>
    <t>Water Buffalo</t>
  </si>
  <si>
    <t>Total Vehicles / Trailers On Hand</t>
  </si>
  <si>
    <t>Tracked</t>
  </si>
  <si>
    <t>Wheeled</t>
  </si>
  <si>
    <t>Trailers / Generators</t>
  </si>
  <si>
    <t>Total Vehicles</t>
  </si>
  <si>
    <t>Next Service Due</t>
  </si>
  <si>
    <t>Serv. Type</t>
  </si>
  <si>
    <t>Due</t>
  </si>
  <si>
    <t>Service Status</t>
  </si>
  <si>
    <t>Past Due</t>
  </si>
  <si>
    <t>1st PLT</t>
  </si>
  <si>
    <t>2nd PLT</t>
  </si>
  <si>
    <t>Digital Status</t>
  </si>
  <si>
    <t>M1151A1</t>
  </si>
  <si>
    <t>BFT</t>
  </si>
  <si>
    <t>C11</t>
  </si>
  <si>
    <t>C12</t>
  </si>
  <si>
    <t>C13</t>
  </si>
  <si>
    <t>C14</t>
  </si>
  <si>
    <t>C15</t>
  </si>
  <si>
    <t>C16</t>
  </si>
  <si>
    <t>C21</t>
  </si>
  <si>
    <t>C22</t>
  </si>
  <si>
    <t>C23</t>
  </si>
  <si>
    <t>C24</t>
  </si>
  <si>
    <t>C25</t>
  </si>
  <si>
    <t>C26</t>
  </si>
  <si>
    <t>C5</t>
  </si>
  <si>
    <t>C92</t>
  </si>
  <si>
    <t>C93</t>
  </si>
  <si>
    <t>HQ</t>
  </si>
  <si>
    <t>Mortars</t>
  </si>
  <si>
    <t>Radio 1</t>
  </si>
  <si>
    <t>Radio 2</t>
  </si>
  <si>
    <t>DAGR</t>
  </si>
  <si>
    <t>FRS</t>
  </si>
  <si>
    <t>Semi</t>
  </si>
  <si>
    <t>GUN</t>
  </si>
  <si>
    <t>C5G</t>
  </si>
  <si>
    <t>MEP-803A</t>
  </si>
  <si>
    <t>M2A3</t>
  </si>
  <si>
    <t>M1114</t>
  </si>
  <si>
    <t>C66</t>
  </si>
  <si>
    <t>C77</t>
  </si>
  <si>
    <t>C4</t>
  </si>
  <si>
    <t>M1064</t>
  </si>
  <si>
    <t>Annual</t>
  </si>
  <si>
    <t>M1097</t>
  </si>
  <si>
    <t>C6</t>
  </si>
  <si>
    <t>C4T</t>
  </si>
  <si>
    <t>M149A2</t>
  </si>
  <si>
    <t>C11X</t>
  </si>
  <si>
    <t>C12X</t>
  </si>
  <si>
    <t>/Faults ordered 19DEC15</t>
  </si>
  <si>
    <t>C14X</t>
  </si>
  <si>
    <t>C15X</t>
  </si>
  <si>
    <t>E Speedo Pin</t>
  </si>
  <si>
    <t>/Faults ordered 18DEC15</t>
  </si>
  <si>
    <t>C17X</t>
  </si>
  <si>
    <t>C21X</t>
  </si>
  <si>
    <t>C23X</t>
  </si>
  <si>
    <t>/Faults ordered 15DEC15</t>
  </si>
  <si>
    <t>C24X</t>
  </si>
  <si>
    <t>/ Brake caliper valve</t>
  </si>
  <si>
    <t>C25X</t>
  </si>
  <si>
    <t>C27X</t>
  </si>
  <si>
    <t>M1078A1</t>
  </si>
  <si>
    <t>C91</t>
  </si>
  <si>
    <t>C91T</t>
  </si>
  <si>
    <t>M1102</t>
  </si>
  <si>
    <t>/Faults ordered 16DEC</t>
  </si>
  <si>
    <t>Generator/APU</t>
  </si>
  <si>
    <t>TRANS</t>
  </si>
  <si>
    <t>X Gen belt tensioner</t>
  </si>
  <si>
    <t>E Heater INOP O/O</t>
  </si>
  <si>
    <t>X Fuel nipple INOP O/O</t>
  </si>
  <si>
    <t>/ Battery O/O</t>
  </si>
  <si>
    <t>retaining ring</t>
  </si>
  <si>
    <t>Uninstalled</t>
  </si>
  <si>
    <t>X Fabricate trans part  11FEB</t>
  </si>
  <si>
    <t>X Trans issues troubleshooting</t>
  </si>
  <si>
    <t>E Tach 90 degree elbow</t>
  </si>
  <si>
    <t>/ Hydraulic Pump OH 22MAR</t>
  </si>
  <si>
    <t>GUN Status</t>
  </si>
  <si>
    <t>TI NLT 29FEB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</si>
</sst>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horizontal="right"/>
    </xf>
    <xf numFmtId="0" fontId="0" fillId="0" borderId="15" xfId="0" applyBorder="1" applyAlignment="1">
      <alignment horizontal="right" vertical="center"/>
    </xf>
    <xf numFmtId="9" fontId="0" fillId="0" borderId="2" xfId="0" applyNumberFormat="1" applyBorder="1" applyAlignment="1">
      <alignment horizontal="center" vertical="center"/>
    </xf>
    <xf numFmtId="0" fontId="0" fillId="0" borderId="16" xfId="0" applyBorder="1"/>
    <xf numFmtId="9" fontId="0" fillId="0" borderId="2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0" fillId="0" borderId="7" xfId="0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6" fillId="4" borderId="1" xfId="0" applyNumberFormat="1" applyFont="1" applyFill="1" applyBorder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5" fillId="5" borderId="1" xfId="0" quotePrefix="1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7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5" fontId="5" fillId="0" borderId="20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15" fontId="5" fillId="2" borderId="20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49" fontId="5" fillId="7" borderId="20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5" fontId="5" fillId="2" borderId="3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/>
    </xf>
    <xf numFmtId="15" fontId="5" fillId="2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5" fontId="5" fillId="0" borderId="1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6" fillId="2" borderId="17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84"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fill>
        <patternFill>
          <fgColor indexed="6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fill>
        <patternFill>
          <fgColor indexed="6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fill>
        <patternFill>
          <fgColor indexed="6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fill>
        <patternFill>
          <fgColor indexed="64"/>
        </patternFill>
      </fill>
      <alignment horizontal="center" vertical="center" textRotation="0" wrapText="0" indent="0" justifyLastLine="0" shrinkToFit="0" readingOrder="0"/>
      <border diagonalUp="0" diagonalDown="0" outline="0">
        <bottom/>
      </border>
    </dxf>
    <dxf>
      <border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Vehicles</a:t>
            </a:r>
            <a:r>
              <a:rPr lang="en-US" sz="1200" baseline="0"/>
              <a:t> FMC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FF0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'Maintenance Snapshot'!$A$2:$A$4</c:f>
              <c:strCache>
                <c:ptCount val="3"/>
                <c:pt idx="0">
                  <c:v>Fully Mission Capable</c:v>
                </c:pt>
                <c:pt idx="1">
                  <c:v>Mission Capable</c:v>
                </c:pt>
                <c:pt idx="2">
                  <c:v>Non-Mission Capable</c:v>
                </c:pt>
              </c:strCache>
            </c:strRef>
          </c:cat>
          <c:val>
            <c:numRef>
              <c:f>'Maintenance Snapshot'!$B$2:$B$4</c:f>
              <c:numCache>
                <c:formatCode>General</c:formatCode>
                <c:ptCount val="3"/>
                <c:pt idx="0">
                  <c:v>17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Services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FF0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chemeClr val="tx1"/>
              </a:solidFill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'Maintenance Snapshot'!$D$2:$D$4</c:f>
              <c:strCache>
                <c:ptCount val="3"/>
                <c:pt idx="0">
                  <c:v>Complete</c:v>
                </c:pt>
                <c:pt idx="1">
                  <c:v>Due</c:v>
                </c:pt>
                <c:pt idx="2">
                  <c:v>Past Due</c:v>
                </c:pt>
              </c:strCache>
            </c:strRef>
          </c:cat>
          <c:val>
            <c:numRef>
              <c:f>'Maintenance Snapshot'!$E$2:$E$4</c:f>
              <c:numCache>
                <c:formatCode>General</c:formatCode>
                <c:ptCount val="3"/>
                <c:pt idx="0">
                  <c:v>18</c:v>
                </c:pt>
                <c:pt idx="1">
                  <c:v>1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FM Status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FF0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'Maintenance Snapshot'!$G$2:$G$4</c:f>
              <c:strCache>
                <c:ptCount val="3"/>
                <c:pt idx="0">
                  <c:v>Fully Mission Capable</c:v>
                </c:pt>
                <c:pt idx="1">
                  <c:v>Mission Capable</c:v>
                </c:pt>
                <c:pt idx="2">
                  <c:v>Non-Mission Capable</c:v>
                </c:pt>
              </c:strCache>
            </c:strRef>
          </c:cat>
          <c:val>
            <c:numRef>
              <c:f>'Maintenance Snapshot'!$H$2:$H$4</c:f>
              <c:numCache>
                <c:formatCode>General</c:formatCode>
                <c:ptCount val="3"/>
                <c:pt idx="0">
                  <c:v>19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FBCB2 Status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FF00"/>
            </a:solidFill>
          </c:spPr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'Maintenance Snapshot'!$J$2:$J$4</c:f>
              <c:strCache>
                <c:ptCount val="3"/>
                <c:pt idx="0">
                  <c:v>Fully Mission Capable</c:v>
                </c:pt>
                <c:pt idx="1">
                  <c:v>Mission Capable</c:v>
                </c:pt>
                <c:pt idx="2">
                  <c:v>Non-Mission Capable</c:v>
                </c:pt>
              </c:strCache>
            </c:strRef>
          </c:cat>
          <c:val>
            <c:numRef>
              <c:f>'Maintenance Snapshot'!$K$2:$K$4</c:f>
              <c:numCache>
                <c:formatCode>General</c:formatCode>
                <c:ptCount val="3"/>
                <c:pt idx="0">
                  <c:v>13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277585</xdr:colOff>
      <xdr:row>34</xdr:row>
      <xdr:rowOff>165084</xdr:rowOff>
    </xdr:from>
    <xdr:to>
      <xdr:col>6</xdr:col>
      <xdr:colOff>1527629</xdr:colOff>
      <xdr:row>44</xdr:row>
      <xdr:rowOff>134241</xdr:rowOff>
    </xdr:to>
    <xdr:grpSp>
      <xdr:nvGrpSpPr>
        <xdr:cNvPr id="5" name="Group 4"/>
        <xdr:cNvGrpSpPr/>
      </xdr:nvGrpSpPr>
      <xdr:grpSpPr>
        <a:xfrm>
          <a:off x="1801585" y="7077513"/>
          <a:ext cx="5332187" cy="1874157"/>
          <a:chOff x="114300" y="7189774"/>
          <a:chExt cx="5750607" cy="1765300"/>
        </a:xfrm>
      </xdr:grpSpPr>
      <xdr:grpSp>
        <xdr:nvGrpSpPr>
          <xdr:cNvPr id="2" name="Group 1"/>
          <xdr:cNvGrpSpPr/>
        </xdr:nvGrpSpPr>
        <xdr:grpSpPr>
          <a:xfrm>
            <a:off x="114300" y="7189774"/>
            <a:ext cx="5750607" cy="1765300"/>
            <a:chOff x="114300" y="6392069"/>
            <a:chExt cx="5750607" cy="1765300"/>
          </a:xfrm>
        </xdr:grpSpPr>
        <xdr:sp macro="" textlink="">
          <xdr:nvSpPr>
            <xdr:cNvPr id="3" name="Rectangle 2"/>
            <xdr:cNvSpPr/>
          </xdr:nvSpPr>
          <xdr:spPr>
            <a:xfrm>
              <a:off x="114300" y="6392069"/>
              <a:ext cx="5750607" cy="17653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US" sz="1100"/>
            </a:p>
          </xdr:txBody>
        </xdr:sp>
        <xdr:sp macro="" textlink="">
          <xdr:nvSpPr>
            <xdr:cNvPr id="30" name="TextBox 29"/>
            <xdr:cNvSpPr txBox="1"/>
          </xdr:nvSpPr>
          <xdr:spPr>
            <a:xfrm>
              <a:off x="168726" y="6842969"/>
              <a:ext cx="1005342" cy="260524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lang="en-US" sz="1100" b="1" u="sng"/>
                <a:t>Maint.</a:t>
              </a:r>
              <a:r>
                <a:rPr lang="en-US" sz="1100" b="1" u="sng" baseline="0"/>
                <a:t> Status</a:t>
              </a:r>
              <a:endParaRPr lang="en-US" sz="1100" b="1" u="sng"/>
            </a:p>
          </xdr:txBody>
        </xdr:sp>
        <xdr:grpSp>
          <xdr:nvGrpSpPr>
            <xdr:cNvPr id="32" name="Group 9"/>
            <xdr:cNvGrpSpPr/>
          </xdr:nvGrpSpPr>
          <xdr:grpSpPr>
            <a:xfrm>
              <a:off x="236765" y="7106235"/>
              <a:ext cx="1198559" cy="260524"/>
              <a:chOff x="2204358" y="22032684"/>
              <a:chExt cx="1200146" cy="258535"/>
            </a:xfrm>
          </xdr:grpSpPr>
          <xdr:sp macro="" textlink="">
            <xdr:nvSpPr>
              <xdr:cNvPr id="39" name="Oval 4"/>
              <xdr:cNvSpPr/>
            </xdr:nvSpPr>
            <xdr:spPr>
              <a:xfrm>
                <a:off x="2204358" y="22070787"/>
                <a:ext cx="176892" cy="176893"/>
              </a:xfrm>
              <a:prstGeom prst="ellipse">
                <a:avLst/>
              </a:prstGeom>
              <a:solidFill>
                <a:srgbClr val="00FF00"/>
              </a:solidFill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n-US" sz="1100"/>
              </a:p>
            </xdr:txBody>
          </xdr:sp>
          <xdr:sp macro="" textlink="">
            <xdr:nvSpPr>
              <xdr:cNvPr id="40" name="TextBox 6"/>
              <xdr:cNvSpPr txBox="1"/>
            </xdr:nvSpPr>
            <xdr:spPr>
              <a:xfrm>
                <a:off x="2397575" y="22032684"/>
                <a:ext cx="1006929" cy="258535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pPr algn="l"/>
                <a:r>
                  <a:rPr lang="en-US" sz="1100" u="none"/>
                  <a:t>= FMC</a:t>
                </a:r>
              </a:p>
            </xdr:txBody>
          </xdr:sp>
        </xdr:grpSp>
        <xdr:grpSp>
          <xdr:nvGrpSpPr>
            <xdr:cNvPr id="33" name="Group 10"/>
            <xdr:cNvGrpSpPr/>
          </xdr:nvGrpSpPr>
          <xdr:grpSpPr>
            <a:xfrm>
              <a:off x="236765" y="7399664"/>
              <a:ext cx="1557562" cy="282466"/>
              <a:chOff x="2207081" y="22334761"/>
              <a:chExt cx="1398812" cy="280310"/>
            </a:xfrm>
          </xdr:grpSpPr>
          <xdr:sp macro="" textlink="">
            <xdr:nvSpPr>
              <xdr:cNvPr id="37" name="Oval 7"/>
              <xdr:cNvSpPr/>
            </xdr:nvSpPr>
            <xdr:spPr>
              <a:xfrm>
                <a:off x="2207081" y="22372864"/>
                <a:ext cx="176892" cy="176893"/>
              </a:xfrm>
              <a:prstGeom prst="ellipse">
                <a:avLst/>
              </a:prstGeom>
              <a:solidFill>
                <a:srgbClr val="FFFF00"/>
              </a:solidFill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n-US" sz="1100"/>
              </a:p>
            </xdr:txBody>
          </xdr:sp>
          <xdr:sp macro="" textlink="">
            <xdr:nvSpPr>
              <xdr:cNvPr id="38" name="TextBox 8"/>
              <xdr:cNvSpPr txBox="1"/>
            </xdr:nvSpPr>
            <xdr:spPr>
              <a:xfrm>
                <a:off x="2400298" y="22334761"/>
                <a:ext cx="1205595" cy="28031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pPr algn="l"/>
                <a:r>
                  <a:rPr lang="en-US" sz="1100" u="none"/>
                  <a:t>= MC</a:t>
                </a:r>
              </a:p>
            </xdr:txBody>
          </xdr:sp>
        </xdr:grpSp>
        <xdr:grpSp>
          <xdr:nvGrpSpPr>
            <xdr:cNvPr id="34" name="Group 11"/>
            <xdr:cNvGrpSpPr/>
          </xdr:nvGrpSpPr>
          <xdr:grpSpPr>
            <a:xfrm>
              <a:off x="236765" y="7715037"/>
              <a:ext cx="1557562" cy="282466"/>
              <a:chOff x="2207081" y="22321154"/>
              <a:chExt cx="1398812" cy="280310"/>
            </a:xfrm>
          </xdr:grpSpPr>
          <xdr:sp macro="" textlink="">
            <xdr:nvSpPr>
              <xdr:cNvPr id="35" name="Oval 34"/>
              <xdr:cNvSpPr/>
            </xdr:nvSpPr>
            <xdr:spPr>
              <a:xfrm>
                <a:off x="2207081" y="22372864"/>
                <a:ext cx="176892" cy="176893"/>
              </a:xfrm>
              <a:prstGeom prst="ellipse">
                <a:avLst/>
              </a:prstGeom>
              <a:solidFill>
                <a:srgbClr val="FF0000"/>
              </a:solidFill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n-US" sz="1100"/>
              </a:p>
            </xdr:txBody>
          </xdr:sp>
          <xdr:sp macro="" textlink="">
            <xdr:nvSpPr>
              <xdr:cNvPr id="36" name="TextBox 35"/>
              <xdr:cNvSpPr txBox="1"/>
            </xdr:nvSpPr>
            <xdr:spPr>
              <a:xfrm>
                <a:off x="2400298" y="22321154"/>
                <a:ext cx="1205595" cy="28031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pPr algn="l"/>
                <a:r>
                  <a:rPr lang="en-US" sz="1100" u="none"/>
                  <a:t>= NMC</a:t>
                </a:r>
              </a:p>
            </xdr:txBody>
          </xdr:sp>
        </xdr:grpSp>
        <xdr:grpSp>
          <xdr:nvGrpSpPr>
            <xdr:cNvPr id="57" name="Group 56"/>
            <xdr:cNvGrpSpPr/>
          </xdr:nvGrpSpPr>
          <xdr:grpSpPr>
            <a:xfrm>
              <a:off x="1756218" y="6832001"/>
              <a:ext cx="1645795" cy="1154535"/>
              <a:chOff x="1787968" y="14678220"/>
              <a:chExt cx="1653732" cy="1154535"/>
            </a:xfrm>
          </xdr:grpSpPr>
          <xdr:sp macro="" textlink="">
            <xdr:nvSpPr>
              <xdr:cNvPr id="19" name="TextBox 18"/>
              <xdr:cNvSpPr txBox="1"/>
            </xdr:nvSpPr>
            <xdr:spPr>
              <a:xfrm>
                <a:off x="1787968" y="14678220"/>
                <a:ext cx="1171132" cy="295079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pPr algn="ctr"/>
                <a:r>
                  <a:rPr lang="en-US" sz="1100" b="1" u="sng"/>
                  <a:t>Service Status</a:t>
                </a:r>
              </a:p>
            </xdr:txBody>
          </xdr:sp>
          <xdr:grpSp>
            <xdr:nvGrpSpPr>
              <xdr:cNvPr id="56" name="Group 55"/>
              <xdr:cNvGrpSpPr/>
            </xdr:nvGrpSpPr>
            <xdr:grpSpPr>
              <a:xfrm>
                <a:off x="1856133" y="14941487"/>
                <a:ext cx="1585567" cy="891268"/>
                <a:chOff x="1856133" y="14941487"/>
                <a:chExt cx="1585567" cy="891268"/>
              </a:xfrm>
            </xdr:grpSpPr>
            <xdr:grpSp>
              <xdr:nvGrpSpPr>
                <xdr:cNvPr id="21" name="Group 9"/>
                <xdr:cNvGrpSpPr/>
              </xdr:nvGrpSpPr>
              <xdr:grpSpPr>
                <a:xfrm>
                  <a:off x="1856133" y="14941487"/>
                  <a:ext cx="1202366" cy="260524"/>
                  <a:chOff x="2204358" y="22032684"/>
                  <a:chExt cx="1200146" cy="258535"/>
                </a:xfrm>
              </xdr:grpSpPr>
              <xdr:sp macro="" textlink="">
                <xdr:nvSpPr>
                  <xdr:cNvPr id="28" name="Oval 4"/>
                  <xdr:cNvSpPr/>
                </xdr:nvSpPr>
                <xdr:spPr>
                  <a:xfrm>
                    <a:off x="2204358" y="22070787"/>
                    <a:ext cx="176892" cy="176893"/>
                  </a:xfrm>
                  <a:prstGeom prst="ellipse">
                    <a:avLst/>
                  </a:prstGeom>
                  <a:solidFill>
                    <a:srgbClr val="00FF00"/>
                  </a:solidFill>
                  <a:ln w="12700"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lang="en-US" sz="1100"/>
                  </a:p>
                </xdr:txBody>
              </xdr:sp>
              <xdr:sp macro="" textlink="">
                <xdr:nvSpPr>
                  <xdr:cNvPr id="29" name="TextBox 6"/>
                  <xdr:cNvSpPr txBox="1"/>
                </xdr:nvSpPr>
                <xdr:spPr>
                  <a:xfrm>
                    <a:off x="2397575" y="22032684"/>
                    <a:ext cx="1006929" cy="258535"/>
                  </a:xfrm>
                  <a:prstGeom prst="rect">
                    <a:avLst/>
                  </a:prstGeom>
                  <a:solidFill>
                    <a:schemeClr val="bg1">
                      <a:lumMod val="85000"/>
                    </a:schemeClr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wrap="square" rtlCol="0" anchor="ctr"/>
                  <a:lstStyle/>
                  <a:p>
                    <a:pPr algn="l"/>
                    <a:r>
                      <a:rPr lang="en-US" sz="1100" u="none"/>
                      <a:t>= Complete</a:t>
                    </a:r>
                  </a:p>
                </xdr:txBody>
              </xdr:sp>
            </xdr:grpSp>
            <xdr:grpSp>
              <xdr:nvGrpSpPr>
                <xdr:cNvPr id="22" name="Group 10"/>
                <xdr:cNvGrpSpPr/>
              </xdr:nvGrpSpPr>
              <xdr:grpSpPr>
                <a:xfrm>
                  <a:off x="1856133" y="15138400"/>
                  <a:ext cx="1585567" cy="495300"/>
                  <a:chOff x="2207081" y="22239052"/>
                  <a:chExt cx="1582639" cy="491521"/>
                </a:xfrm>
              </xdr:grpSpPr>
              <xdr:sp macro="" textlink="">
                <xdr:nvSpPr>
                  <xdr:cNvPr id="26" name="Oval 7"/>
                  <xdr:cNvSpPr/>
                </xdr:nvSpPr>
                <xdr:spPr>
                  <a:xfrm>
                    <a:off x="2207081" y="22372864"/>
                    <a:ext cx="176892" cy="176893"/>
                  </a:xfrm>
                  <a:prstGeom prst="ellipse">
                    <a:avLst/>
                  </a:prstGeom>
                  <a:solidFill>
                    <a:srgbClr val="FFFF00"/>
                  </a:solidFill>
                  <a:ln w="12700"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lang="en-US" sz="1100"/>
                  </a:p>
                </xdr:txBody>
              </xdr:sp>
              <xdr:sp macro="" textlink="">
                <xdr:nvSpPr>
                  <xdr:cNvPr id="27" name="TextBox 26"/>
                  <xdr:cNvSpPr txBox="1"/>
                </xdr:nvSpPr>
                <xdr:spPr>
                  <a:xfrm>
                    <a:off x="2400297" y="22239052"/>
                    <a:ext cx="1389423" cy="491521"/>
                  </a:xfrm>
                  <a:prstGeom prst="rect">
                    <a:avLst/>
                  </a:prstGeom>
                  <a:solidFill>
                    <a:schemeClr val="bg1">
                      <a:lumMod val="85000"/>
                    </a:schemeClr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wrap="square" rtlCol="0" anchor="ctr"/>
                  <a:lstStyle/>
                  <a:p>
                    <a:pPr algn="l"/>
                    <a:r>
                      <a:rPr lang="en-US" sz="1100" u="none"/>
                      <a:t>= Due </a:t>
                    </a:r>
                  </a:p>
                  <a:p>
                    <a:pPr algn="l"/>
                    <a:r>
                      <a:rPr lang="en-US" sz="1000" u="none"/>
                      <a:t>(w/in 2 months)</a:t>
                    </a:r>
                  </a:p>
                </xdr:txBody>
              </xdr:sp>
            </xdr:grpSp>
            <xdr:grpSp>
              <xdr:nvGrpSpPr>
                <xdr:cNvPr id="23" name="Group 11"/>
                <xdr:cNvGrpSpPr/>
              </xdr:nvGrpSpPr>
              <xdr:grpSpPr>
                <a:xfrm>
                  <a:off x="1856133" y="15550289"/>
                  <a:ext cx="1401400" cy="282466"/>
                  <a:chOff x="2207081" y="22321154"/>
                  <a:chExt cx="1398812" cy="280310"/>
                </a:xfrm>
              </xdr:grpSpPr>
              <xdr:sp macro="" textlink="">
                <xdr:nvSpPr>
                  <xdr:cNvPr id="24" name="Oval 22"/>
                  <xdr:cNvSpPr/>
                </xdr:nvSpPr>
                <xdr:spPr>
                  <a:xfrm>
                    <a:off x="2207081" y="22372864"/>
                    <a:ext cx="176892" cy="176893"/>
                  </a:xfrm>
                  <a:prstGeom prst="ellipse">
                    <a:avLst/>
                  </a:prstGeom>
                  <a:solidFill>
                    <a:srgbClr val="FF0000"/>
                  </a:solidFill>
                  <a:ln w="12700"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lang="en-US" sz="1100"/>
                  </a:p>
                </xdr:txBody>
              </xdr:sp>
              <xdr:sp macro="" textlink="">
                <xdr:nvSpPr>
                  <xdr:cNvPr id="25" name="TextBox 24"/>
                  <xdr:cNvSpPr txBox="1"/>
                </xdr:nvSpPr>
                <xdr:spPr>
                  <a:xfrm>
                    <a:off x="2400298" y="22321154"/>
                    <a:ext cx="1205595" cy="280310"/>
                  </a:xfrm>
                  <a:prstGeom prst="rect">
                    <a:avLst/>
                  </a:prstGeom>
                  <a:solidFill>
                    <a:schemeClr val="bg1">
                      <a:lumMod val="85000"/>
                    </a:schemeClr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wrap="square" rtlCol="0" anchor="ctr"/>
                  <a:lstStyle/>
                  <a:p>
                    <a:pPr algn="l"/>
                    <a:r>
                      <a:rPr lang="en-US" sz="1100" u="none"/>
                      <a:t>=</a:t>
                    </a:r>
                    <a:r>
                      <a:rPr lang="en-US" sz="1100" u="none" baseline="0"/>
                      <a:t> Late </a:t>
                    </a:r>
                    <a:endParaRPr lang="en-US" sz="1100" u="none"/>
                  </a:p>
                </xdr:txBody>
              </xdr:sp>
            </xdr:grpSp>
          </xdr:grpSp>
        </xdr:grpSp>
        <xdr:grpSp>
          <xdr:nvGrpSpPr>
            <xdr:cNvPr id="7" name="Group 28"/>
            <xdr:cNvGrpSpPr/>
          </xdr:nvGrpSpPr>
          <xdr:grpSpPr>
            <a:xfrm>
              <a:off x="3383845" y="6834749"/>
              <a:ext cx="2234317" cy="1160016"/>
              <a:chOff x="2136318" y="21771430"/>
              <a:chExt cx="1095640" cy="1151160"/>
            </a:xfrm>
          </xdr:grpSpPr>
          <xdr:sp macro="" textlink="">
            <xdr:nvSpPr>
              <xdr:cNvPr id="8" name="TextBox 7"/>
              <xdr:cNvSpPr txBox="1"/>
            </xdr:nvSpPr>
            <xdr:spPr>
              <a:xfrm>
                <a:off x="2136318" y="21771430"/>
                <a:ext cx="1095640" cy="239691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pPr algn="ctr"/>
                <a:r>
                  <a:rPr lang="en-US" sz="1100" b="1" u="sng"/>
                  <a:t>FM</a:t>
                </a:r>
                <a:r>
                  <a:rPr lang="en-US" sz="1100" b="1" u="sng" baseline="0"/>
                  <a:t> &amp; DIg. Stats</a:t>
                </a:r>
                <a:endParaRPr lang="en-US" sz="1100" b="1" u="sng"/>
              </a:p>
            </xdr:txBody>
          </xdr:sp>
          <xdr:grpSp>
            <xdr:nvGrpSpPr>
              <xdr:cNvPr id="9" name="Group 14"/>
              <xdr:cNvGrpSpPr/>
            </xdr:nvGrpSpPr>
            <xdr:grpSpPr>
              <a:xfrm>
                <a:off x="2204358" y="22032685"/>
                <a:ext cx="988666" cy="889905"/>
                <a:chOff x="2204358" y="22032685"/>
                <a:chExt cx="988666" cy="889905"/>
              </a:xfrm>
            </xdr:grpSpPr>
            <xdr:grpSp>
              <xdr:nvGrpSpPr>
                <xdr:cNvPr id="10" name="Group 9"/>
                <xdr:cNvGrpSpPr/>
              </xdr:nvGrpSpPr>
              <xdr:grpSpPr>
                <a:xfrm>
                  <a:off x="2204358" y="22032685"/>
                  <a:ext cx="975085" cy="236764"/>
                  <a:chOff x="2204358" y="22032685"/>
                  <a:chExt cx="975085" cy="236764"/>
                </a:xfrm>
              </xdr:grpSpPr>
              <xdr:sp macro="" textlink="">
                <xdr:nvSpPr>
                  <xdr:cNvPr id="17" name="Oval 4"/>
                  <xdr:cNvSpPr/>
                </xdr:nvSpPr>
                <xdr:spPr>
                  <a:xfrm>
                    <a:off x="2204358" y="22070787"/>
                    <a:ext cx="176892" cy="176893"/>
                  </a:xfrm>
                  <a:prstGeom prst="ellipse">
                    <a:avLst/>
                  </a:prstGeom>
                  <a:solidFill>
                    <a:srgbClr val="00FF00"/>
                  </a:solidFill>
                  <a:ln w="12700"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lang="en-US" sz="1100"/>
                  </a:p>
                </xdr:txBody>
              </xdr:sp>
              <xdr:sp macro="" textlink="">
                <xdr:nvSpPr>
                  <xdr:cNvPr id="18" name="TextBox 6"/>
                  <xdr:cNvSpPr txBox="1"/>
                </xdr:nvSpPr>
                <xdr:spPr>
                  <a:xfrm>
                    <a:off x="2397575" y="22032685"/>
                    <a:ext cx="781868" cy="236764"/>
                  </a:xfrm>
                  <a:prstGeom prst="rect">
                    <a:avLst/>
                  </a:prstGeom>
                  <a:solidFill>
                    <a:schemeClr val="bg1">
                      <a:lumMod val="85000"/>
                    </a:schemeClr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wrap="square" rtlCol="0" anchor="ctr"/>
                  <a:lstStyle/>
                  <a:p>
                    <a:pPr algn="l"/>
                    <a:r>
                      <a:rPr lang="en-US" sz="1100" u="none"/>
                      <a:t>= FMC</a:t>
                    </a:r>
                  </a:p>
                </xdr:txBody>
              </xdr:sp>
            </xdr:grpSp>
            <xdr:grpSp>
              <xdr:nvGrpSpPr>
                <xdr:cNvPr id="11" name="Group 10"/>
                <xdr:cNvGrpSpPr/>
              </xdr:nvGrpSpPr>
              <xdr:grpSpPr>
                <a:xfrm>
                  <a:off x="2204358" y="22296659"/>
                  <a:ext cx="988666" cy="312968"/>
                  <a:chOff x="2207081" y="22307547"/>
                  <a:chExt cx="988666" cy="312968"/>
                </a:xfrm>
              </xdr:grpSpPr>
              <xdr:sp macro="" textlink="">
                <xdr:nvSpPr>
                  <xdr:cNvPr id="15" name="Oval 7"/>
                  <xdr:cNvSpPr/>
                </xdr:nvSpPr>
                <xdr:spPr>
                  <a:xfrm>
                    <a:off x="2207081" y="22372864"/>
                    <a:ext cx="176892" cy="176893"/>
                  </a:xfrm>
                  <a:prstGeom prst="ellipse">
                    <a:avLst/>
                  </a:prstGeom>
                  <a:solidFill>
                    <a:srgbClr val="FFFF00"/>
                  </a:solidFill>
                  <a:ln w="12700"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lang="en-US" sz="1100"/>
                  </a:p>
                </xdr:txBody>
              </xdr:sp>
              <xdr:sp macro="" textlink="">
                <xdr:nvSpPr>
                  <xdr:cNvPr id="16" name="TextBox 15"/>
                  <xdr:cNvSpPr txBox="1"/>
                </xdr:nvSpPr>
                <xdr:spPr>
                  <a:xfrm>
                    <a:off x="2400298" y="22307547"/>
                    <a:ext cx="795449" cy="312968"/>
                  </a:xfrm>
                  <a:prstGeom prst="rect">
                    <a:avLst/>
                  </a:prstGeom>
                  <a:solidFill>
                    <a:schemeClr val="bg1">
                      <a:lumMod val="85000"/>
                    </a:schemeClr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wrap="square" rtlCol="0" anchor="ctr"/>
                  <a:lstStyle/>
                  <a:p>
                    <a:pPr algn="l"/>
                    <a:r>
                      <a:rPr lang="en-US" sz="1100" u="none"/>
                      <a:t>= MC</a:t>
                    </a:r>
                  </a:p>
                </xdr:txBody>
              </xdr:sp>
            </xdr:grpSp>
            <xdr:grpSp>
              <xdr:nvGrpSpPr>
                <xdr:cNvPr id="12" name="Group 11"/>
                <xdr:cNvGrpSpPr/>
              </xdr:nvGrpSpPr>
              <xdr:grpSpPr>
                <a:xfrm>
                  <a:off x="2204358" y="22636837"/>
                  <a:ext cx="975084" cy="285753"/>
                  <a:chOff x="2207081" y="22321153"/>
                  <a:chExt cx="975084" cy="285753"/>
                </a:xfrm>
              </xdr:grpSpPr>
              <xdr:sp macro="" textlink="">
                <xdr:nvSpPr>
                  <xdr:cNvPr id="13" name="Oval 12"/>
                  <xdr:cNvSpPr/>
                </xdr:nvSpPr>
                <xdr:spPr>
                  <a:xfrm>
                    <a:off x="2207081" y="22372864"/>
                    <a:ext cx="176892" cy="176893"/>
                  </a:xfrm>
                  <a:prstGeom prst="ellipse">
                    <a:avLst/>
                  </a:prstGeom>
                  <a:solidFill>
                    <a:srgbClr val="FF0000"/>
                  </a:solidFill>
                  <a:ln w="12700"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lang="en-US" sz="1100"/>
                  </a:p>
                </xdr:txBody>
              </xdr:sp>
              <xdr:sp macro="" textlink="">
                <xdr:nvSpPr>
                  <xdr:cNvPr id="14" name="TextBox 13"/>
                  <xdr:cNvSpPr txBox="1"/>
                </xdr:nvSpPr>
                <xdr:spPr>
                  <a:xfrm>
                    <a:off x="2400298" y="22321153"/>
                    <a:ext cx="781867" cy="285753"/>
                  </a:xfrm>
                  <a:prstGeom prst="rect">
                    <a:avLst/>
                  </a:prstGeom>
                  <a:solidFill>
                    <a:schemeClr val="bg1">
                      <a:lumMod val="85000"/>
                    </a:schemeClr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wrap="square" rtlCol="0" anchor="ctr"/>
                  <a:lstStyle/>
                  <a:p>
                    <a:pPr algn="l"/>
                    <a:r>
                      <a:rPr lang="en-US" sz="1100" u="none"/>
                      <a:t>= NMC</a:t>
                    </a:r>
                  </a:p>
                </xdr:txBody>
              </xdr:sp>
            </xdr:grpSp>
          </xdr:grpSp>
        </xdr:grpSp>
      </xdr:grpSp>
      <xdr:sp macro="" textlink="">
        <xdr:nvSpPr>
          <xdr:cNvPr id="4" name="TextBox 3"/>
          <xdr:cNvSpPr txBox="1"/>
        </xdr:nvSpPr>
        <xdr:spPr>
          <a:xfrm>
            <a:off x="223157" y="7320827"/>
            <a:ext cx="5492071" cy="285201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sz="1400" b="1" u="none"/>
              <a:t>LEGEND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114300</xdr:rowOff>
    </xdr:from>
    <xdr:to>
      <xdr:col>2</xdr:col>
      <xdr:colOff>581025</xdr:colOff>
      <xdr:row>16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6</xdr:row>
      <xdr:rowOff>0</xdr:rowOff>
    </xdr:from>
    <xdr:to>
      <xdr:col>5</xdr:col>
      <xdr:colOff>581025</xdr:colOff>
      <xdr:row>16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9526</xdr:colOff>
      <xdr:row>6</xdr:row>
      <xdr:rowOff>9525</xdr:rowOff>
    </xdr:from>
    <xdr:to>
      <xdr:col>8</xdr:col>
      <xdr:colOff>542925</xdr:colOff>
      <xdr:row>16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6</xdr:row>
      <xdr:rowOff>9525</xdr:rowOff>
    </xdr:from>
    <xdr:to>
      <xdr:col>11</xdr:col>
      <xdr:colOff>571500</xdr:colOff>
      <xdr:row>16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S34" totalsRowShown="0" headerRowDxfId="23" dataDxfId="21" headerRowBorderDxfId="22" tableBorderDxfId="20" totalsRowBorderDxfId="19">
  <autoFilter ref="A1:S34"/>
  <sortState ref="A2:S24">
    <sortCondition ref="B2:B71"/>
  </sortState>
  <tableColumns count="19">
    <tableColumn id="1" name="Bumper #" dataDxfId="18"/>
    <tableColumn id="17" name="Sorter" dataDxfId="17"/>
    <tableColumn id="2" name="PLT" dataDxfId="16"/>
    <tableColumn id="3" name="Nomenclature" dataDxfId="15"/>
    <tableColumn id="4" name="Serial #" dataDxfId="14"/>
    <tableColumn id="5" name="Maint. Status" dataDxfId="13"/>
    <tableColumn id="6" name="Maint. Notes" dataDxfId="12"/>
    <tableColumn id="18" name="Service Status" dataDxfId="11">
      <calculatedColumnFormula>IF(X2&gt;=0,"Late",IF(X2&gt;=-59,"Due",IF(X2&lt;=-60,"Complete")))</calculatedColumnFormula>
    </tableColumn>
    <tableColumn id="8" name="Services Notes" dataDxfId="10"/>
    <tableColumn id="15" name="Serv. Type" dataDxfId="9"/>
    <tableColumn id="14" name="Next Service Due" dataDxfId="8"/>
    <tableColumn id="9" name="FM" dataDxfId="7"/>
    <tableColumn id="10" name="FM Status" dataDxfId="6"/>
    <tableColumn id="11" name="Digital" dataDxfId="5"/>
    <tableColumn id="16" name="Digital Status" dataDxfId="4"/>
    <tableColumn id="12" name="Radio 1" dataDxfId="3"/>
    <tableColumn id="20" name="Radio 2" dataDxfId="2"/>
    <tableColumn id="22" name="BFT" dataDxfId="1"/>
    <tableColumn id="23" name="DAG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9" sqref="E19"/>
    </sheetView>
  </sheetViews>
  <sheetFormatPr defaultRowHeight="15" x14ac:dyDescent="0.25"/>
  <cols>
    <col min="1" max="1" width="11.5703125" style="1" customWidth="1"/>
    <col min="2" max="2" width="11.7109375" style="1" hidden="1" customWidth="1"/>
    <col min="3" max="3" width="11.140625" style="1" bestFit="1" customWidth="1"/>
    <col min="4" max="4" width="21" style="1" bestFit="1" customWidth="1"/>
    <col min="5" max="5" width="29" style="1" bestFit="1" customWidth="1"/>
    <col min="6" max="6" width="11.140625" style="1" customWidth="1"/>
    <col min="7" max="7" width="32.85546875" style="1" bestFit="1" customWidth="1"/>
    <col min="8" max="8" width="22" style="1" bestFit="1" customWidth="1"/>
    <col min="9" max="9" width="12.7109375" style="1" customWidth="1"/>
    <col min="10" max="10" width="9.140625" style="1" customWidth="1"/>
    <col min="11" max="11" width="17.140625" style="1" customWidth="1"/>
    <col min="12" max="12" width="10.28515625" style="1" bestFit="1" customWidth="1"/>
    <col min="13" max="13" width="10" style="1" customWidth="1"/>
    <col min="14" max="14" width="13.140625" style="1" bestFit="1" customWidth="1"/>
    <col min="15" max="15" width="11.7109375" style="1" customWidth="1"/>
    <col min="16" max="16" width="12" style="1" customWidth="1"/>
    <col min="17" max="17" width="11.5703125" style="1" customWidth="1"/>
    <col min="18" max="18" width="12.85546875" style="1" bestFit="1" customWidth="1"/>
    <col min="19" max="19" width="13.5703125" style="1" bestFit="1" customWidth="1"/>
    <col min="20" max="20" width="12" style="5" bestFit="1" customWidth="1"/>
    <col min="21" max="21" width="25.140625" style="1" customWidth="1"/>
    <col min="22" max="22" width="15.5703125" style="1" customWidth="1"/>
    <col min="24" max="24" width="20" style="5" customWidth="1"/>
    <col min="25" max="25" width="26.140625" style="5" customWidth="1"/>
    <col min="26" max="26" width="29.7109375" style="1" customWidth="1"/>
    <col min="27" max="16384" width="9.140625" style="1"/>
  </cols>
  <sheetData>
    <row r="1" spans="1:25" ht="30" x14ac:dyDescent="0.25">
      <c r="A1" s="107" t="s">
        <v>6</v>
      </c>
      <c r="B1" s="108" t="s">
        <v>13</v>
      </c>
      <c r="C1" s="108" t="s">
        <v>7</v>
      </c>
      <c r="D1" s="108" t="s">
        <v>8</v>
      </c>
      <c r="E1" s="108" t="s">
        <v>9</v>
      </c>
      <c r="F1" s="108" t="s">
        <v>10</v>
      </c>
      <c r="G1" s="108" t="s">
        <v>11</v>
      </c>
      <c r="H1" s="108" t="s">
        <v>36</v>
      </c>
      <c r="I1" s="108" t="s">
        <v>12</v>
      </c>
      <c r="J1" s="108" t="s">
        <v>34</v>
      </c>
      <c r="K1" s="108" t="s">
        <v>33</v>
      </c>
      <c r="L1" s="108" t="s">
        <v>2</v>
      </c>
      <c r="M1" s="108" t="s">
        <v>20</v>
      </c>
      <c r="N1" s="108" t="s">
        <v>3</v>
      </c>
      <c r="O1" s="108" t="s">
        <v>40</v>
      </c>
      <c r="P1" s="108" t="s">
        <v>60</v>
      </c>
      <c r="Q1" s="108" t="s">
        <v>61</v>
      </c>
      <c r="R1" s="108" t="s">
        <v>42</v>
      </c>
      <c r="S1" s="108" t="s">
        <v>62</v>
      </c>
      <c r="T1" s="109" t="s">
        <v>65</v>
      </c>
      <c r="U1" s="109" t="s">
        <v>111</v>
      </c>
      <c r="X1" s="24"/>
      <c r="Y1" s="24"/>
    </row>
    <row r="2" spans="1:25" ht="15.75" x14ac:dyDescent="0.25">
      <c r="A2" s="33" t="s">
        <v>43</v>
      </c>
      <c r="B2" s="34">
        <v>1</v>
      </c>
      <c r="C2" s="35" t="s">
        <v>38</v>
      </c>
      <c r="D2" s="35" t="s">
        <v>68</v>
      </c>
      <c r="E2" s="36"/>
      <c r="F2" s="35">
        <v>1</v>
      </c>
      <c r="G2" s="37"/>
      <c r="H2" s="38" t="str">
        <f ca="1">IF(X2&gt;=0,"Late",IF(X2&gt;=-59,"Due",IF(X2&lt;=-60,"Complete")))</f>
        <v>Due</v>
      </c>
      <c r="I2" s="35"/>
      <c r="J2" s="39" t="s">
        <v>74</v>
      </c>
      <c r="K2" s="40">
        <v>42600</v>
      </c>
      <c r="L2" s="35"/>
      <c r="M2" s="35">
        <v>0</v>
      </c>
      <c r="N2" s="35"/>
      <c r="O2" s="35">
        <v>0</v>
      </c>
      <c r="P2" s="41"/>
      <c r="Q2" s="42"/>
      <c r="R2" s="43"/>
      <c r="S2" s="44"/>
      <c r="T2" s="45"/>
      <c r="U2" s="35" t="s">
        <v>105</v>
      </c>
      <c r="X2" s="24">
        <f ca="1">Y2-K2</f>
        <v>-14</v>
      </c>
      <c r="Y2" s="25">
        <f ca="1">TODAY()</f>
        <v>42586</v>
      </c>
    </row>
    <row r="3" spans="1:25" ht="15.75" x14ac:dyDescent="0.25">
      <c r="A3" s="46" t="s">
        <v>44</v>
      </c>
      <c r="B3" s="35"/>
      <c r="C3" s="35" t="s">
        <v>38</v>
      </c>
      <c r="D3" s="35" t="s">
        <v>68</v>
      </c>
      <c r="E3" s="36"/>
      <c r="F3" s="35">
        <v>1</v>
      </c>
      <c r="G3" s="37"/>
      <c r="H3" s="38" t="s">
        <v>17</v>
      </c>
      <c r="I3" s="35"/>
      <c r="J3" s="39" t="s">
        <v>74</v>
      </c>
      <c r="K3" s="40">
        <v>42628</v>
      </c>
      <c r="L3" s="35"/>
      <c r="M3" s="35">
        <v>0</v>
      </c>
      <c r="N3" s="47"/>
      <c r="O3" s="35">
        <v>0</v>
      </c>
      <c r="P3" s="48"/>
      <c r="Q3" s="49"/>
      <c r="R3" s="49"/>
      <c r="S3" s="35"/>
      <c r="T3" s="50"/>
      <c r="U3" s="35" t="s">
        <v>105</v>
      </c>
    </row>
    <row r="4" spans="1:25" ht="15.75" x14ac:dyDescent="0.25">
      <c r="A4" s="46" t="s">
        <v>45</v>
      </c>
      <c r="B4" s="35"/>
      <c r="C4" s="35" t="s">
        <v>38</v>
      </c>
      <c r="D4" s="35" t="s">
        <v>68</v>
      </c>
      <c r="E4" s="36"/>
      <c r="F4" s="35">
        <v>1</v>
      </c>
      <c r="G4" s="51"/>
      <c r="H4" s="38" t="s">
        <v>17</v>
      </c>
      <c r="I4" s="35"/>
      <c r="J4" s="39" t="s">
        <v>74</v>
      </c>
      <c r="K4" s="40">
        <v>42532</v>
      </c>
      <c r="L4" s="35"/>
      <c r="M4" s="35">
        <v>0</v>
      </c>
      <c r="N4" s="50" t="s">
        <v>100</v>
      </c>
      <c r="O4" s="35">
        <v>2</v>
      </c>
      <c r="P4" s="35"/>
      <c r="Q4" s="35"/>
      <c r="R4" s="52"/>
      <c r="S4" s="35"/>
      <c r="T4" s="50"/>
      <c r="U4" s="35" t="s">
        <v>105</v>
      </c>
    </row>
    <row r="5" spans="1:25" ht="15.75" x14ac:dyDescent="0.25">
      <c r="A5" s="46" t="s">
        <v>46</v>
      </c>
      <c r="B5" s="35"/>
      <c r="C5" s="35" t="s">
        <v>38</v>
      </c>
      <c r="D5" s="35" t="s">
        <v>68</v>
      </c>
      <c r="E5" s="36"/>
      <c r="F5" s="35">
        <v>1</v>
      </c>
      <c r="G5" s="53"/>
      <c r="H5" s="38" t="s">
        <v>17</v>
      </c>
      <c r="I5" s="35"/>
      <c r="J5" s="39" t="s">
        <v>74</v>
      </c>
      <c r="K5" s="40">
        <v>42532</v>
      </c>
      <c r="L5" s="35"/>
      <c r="M5" s="35">
        <v>0</v>
      </c>
      <c r="N5" s="35"/>
      <c r="O5" s="35">
        <v>0</v>
      </c>
      <c r="P5" s="35"/>
      <c r="Q5" s="35"/>
      <c r="R5" s="49"/>
      <c r="S5" s="35"/>
      <c r="T5" s="50"/>
      <c r="U5" s="35"/>
    </row>
    <row r="6" spans="1:25" x14ac:dyDescent="0.25">
      <c r="A6" s="46" t="s">
        <v>47</v>
      </c>
      <c r="B6" s="35"/>
      <c r="C6" s="35" t="s">
        <v>38</v>
      </c>
      <c r="D6" s="35" t="s">
        <v>68</v>
      </c>
      <c r="E6" s="54"/>
      <c r="F6" s="35">
        <v>3</v>
      </c>
      <c r="G6" s="50" t="s">
        <v>102</v>
      </c>
      <c r="H6" s="38" t="s">
        <v>17</v>
      </c>
      <c r="I6" s="35"/>
      <c r="J6" s="39" t="s">
        <v>74</v>
      </c>
      <c r="K6" s="40">
        <v>42536</v>
      </c>
      <c r="L6" s="35"/>
      <c r="M6" s="35">
        <v>0</v>
      </c>
      <c r="N6" s="35"/>
      <c r="O6" s="35">
        <v>0</v>
      </c>
      <c r="P6" s="49"/>
      <c r="Q6" s="35"/>
      <c r="R6" s="49"/>
      <c r="S6" s="35"/>
      <c r="T6" s="50"/>
      <c r="U6" s="35"/>
    </row>
    <row r="7" spans="1:25" ht="15.75" thickBot="1" x14ac:dyDescent="0.3">
      <c r="A7" s="55" t="s">
        <v>48</v>
      </c>
      <c r="B7" s="56"/>
      <c r="C7" s="56" t="s">
        <v>38</v>
      </c>
      <c r="D7" s="56" t="s">
        <v>68</v>
      </c>
      <c r="E7" s="57"/>
      <c r="F7" s="56">
        <v>3</v>
      </c>
      <c r="G7" s="50" t="s">
        <v>102</v>
      </c>
      <c r="H7" s="58" t="s">
        <v>17</v>
      </c>
      <c r="I7" s="56"/>
      <c r="J7" s="59" t="s">
        <v>74</v>
      </c>
      <c r="K7" s="60">
        <v>42621</v>
      </c>
      <c r="L7" s="56"/>
      <c r="M7" s="56">
        <v>0</v>
      </c>
      <c r="N7" s="35"/>
      <c r="O7" s="56">
        <v>0</v>
      </c>
      <c r="P7" s="35"/>
      <c r="Q7" s="49"/>
      <c r="R7" s="49"/>
      <c r="S7" s="35"/>
      <c r="T7" s="35"/>
      <c r="U7" s="35"/>
    </row>
    <row r="8" spans="1:25" ht="15.75" x14ac:dyDescent="0.25">
      <c r="A8" s="61" t="s">
        <v>49</v>
      </c>
      <c r="B8" s="62"/>
      <c r="C8" s="62" t="s">
        <v>39</v>
      </c>
      <c r="D8" s="62" t="s">
        <v>68</v>
      </c>
      <c r="E8" s="63"/>
      <c r="F8" s="62">
        <v>1</v>
      </c>
      <c r="G8" s="64"/>
      <c r="H8" s="65" t="str">
        <f t="shared" ref="H8:H13" ca="1" si="0">IF(X8&gt;=0,"Late",IF(X8&gt;=-59,"Due",IF(X8&lt;=-60,"Complete")))</f>
        <v>Late</v>
      </c>
      <c r="I8" s="62"/>
      <c r="J8" s="66" t="s">
        <v>74</v>
      </c>
      <c r="K8" s="67">
        <v>42536</v>
      </c>
      <c r="L8" s="62"/>
      <c r="M8" s="62">
        <v>0</v>
      </c>
      <c r="N8" s="62"/>
      <c r="O8" s="62">
        <v>0</v>
      </c>
      <c r="P8" s="110"/>
      <c r="Q8" s="110"/>
      <c r="R8" s="110"/>
      <c r="S8" s="110"/>
      <c r="T8" s="41"/>
      <c r="U8" s="35"/>
      <c r="X8" s="24">
        <f t="shared" ref="X8:X18" ca="1" si="1">Y8-K8</f>
        <v>50</v>
      </c>
      <c r="Y8" s="25">
        <f t="shared" ref="Y8:Y24" ca="1" si="2">TODAY()</f>
        <v>42586</v>
      </c>
    </row>
    <row r="9" spans="1:25" ht="15.75" x14ac:dyDescent="0.25">
      <c r="A9" s="68" t="s">
        <v>50</v>
      </c>
      <c r="B9" s="34"/>
      <c r="C9" s="35" t="s">
        <v>39</v>
      </c>
      <c r="D9" s="35" t="s">
        <v>68</v>
      </c>
      <c r="E9" s="54"/>
      <c r="F9" s="35">
        <v>1</v>
      </c>
      <c r="G9" s="53"/>
      <c r="H9" s="38" t="str">
        <f t="shared" ca="1" si="0"/>
        <v>Late</v>
      </c>
      <c r="I9" s="35"/>
      <c r="J9" s="39" t="s">
        <v>74</v>
      </c>
      <c r="K9" s="40">
        <v>42544</v>
      </c>
      <c r="L9" s="35"/>
      <c r="M9" s="35">
        <v>0</v>
      </c>
      <c r="N9" s="35"/>
      <c r="O9" s="35">
        <v>0</v>
      </c>
      <c r="P9" s="110"/>
      <c r="Q9" s="110"/>
      <c r="R9" s="110"/>
      <c r="S9" s="110"/>
      <c r="T9" s="41"/>
      <c r="U9" s="35"/>
      <c r="X9" s="24">
        <f t="shared" ca="1" si="1"/>
        <v>42</v>
      </c>
      <c r="Y9" s="25">
        <f t="shared" ca="1" si="2"/>
        <v>42586</v>
      </c>
    </row>
    <row r="10" spans="1:25" ht="15.75" x14ac:dyDescent="0.25">
      <c r="A10" s="33" t="s">
        <v>51</v>
      </c>
      <c r="B10" s="34">
        <v>2</v>
      </c>
      <c r="C10" s="35" t="s">
        <v>39</v>
      </c>
      <c r="D10" s="35" t="s">
        <v>68</v>
      </c>
      <c r="E10" s="54"/>
      <c r="F10" s="35">
        <v>1</v>
      </c>
      <c r="G10" s="53"/>
      <c r="H10" s="38" t="str">
        <f t="shared" ca="1" si="0"/>
        <v>Late</v>
      </c>
      <c r="I10" s="35"/>
      <c r="J10" s="39" t="s">
        <v>74</v>
      </c>
      <c r="K10" s="40">
        <v>42531</v>
      </c>
      <c r="L10" s="35"/>
      <c r="M10" s="35">
        <v>0</v>
      </c>
      <c r="N10" s="35"/>
      <c r="O10" s="35">
        <v>0</v>
      </c>
      <c r="P10" s="110"/>
      <c r="Q10" s="110"/>
      <c r="R10" s="110"/>
      <c r="S10" s="110"/>
      <c r="T10" s="44"/>
      <c r="U10" s="35"/>
      <c r="X10" s="24">
        <f t="shared" ca="1" si="1"/>
        <v>55</v>
      </c>
      <c r="Y10" s="25">
        <f t="shared" ca="1" si="2"/>
        <v>42586</v>
      </c>
    </row>
    <row r="11" spans="1:25" ht="15.75" x14ac:dyDescent="0.25">
      <c r="A11" s="33" t="s">
        <v>52</v>
      </c>
      <c r="B11" s="34"/>
      <c r="C11" s="35" t="s">
        <v>39</v>
      </c>
      <c r="D11" s="35" t="s">
        <v>68</v>
      </c>
      <c r="E11" s="54"/>
      <c r="F11" s="35">
        <v>3</v>
      </c>
      <c r="G11" s="50" t="s">
        <v>108</v>
      </c>
      <c r="H11" s="38" t="str">
        <f t="shared" ca="1" si="0"/>
        <v>Late</v>
      </c>
      <c r="I11" s="35"/>
      <c r="J11" s="39" t="s">
        <v>74</v>
      </c>
      <c r="K11" s="40">
        <v>42531</v>
      </c>
      <c r="L11" s="35"/>
      <c r="M11" s="35">
        <v>0</v>
      </c>
      <c r="N11" s="35"/>
      <c r="O11" s="35">
        <v>0</v>
      </c>
      <c r="P11" s="110"/>
      <c r="Q11" s="110"/>
      <c r="R11" s="110"/>
      <c r="S11" s="110"/>
      <c r="T11" s="44"/>
      <c r="U11" s="50"/>
      <c r="X11" s="24">
        <f t="shared" ca="1" si="1"/>
        <v>55</v>
      </c>
      <c r="Y11" s="25">
        <f t="shared" ca="1" si="2"/>
        <v>42586</v>
      </c>
    </row>
    <row r="12" spans="1:25" ht="15.75" x14ac:dyDescent="0.25">
      <c r="A12" s="68" t="s">
        <v>53</v>
      </c>
      <c r="B12" s="34"/>
      <c r="C12" s="35" t="s">
        <v>39</v>
      </c>
      <c r="D12" s="35" t="s">
        <v>68</v>
      </c>
      <c r="E12" s="54"/>
      <c r="F12" s="35">
        <v>2</v>
      </c>
      <c r="G12" s="69" t="s">
        <v>104</v>
      </c>
      <c r="H12" s="38" t="str">
        <f t="shared" ca="1" si="0"/>
        <v>Late</v>
      </c>
      <c r="I12" s="35"/>
      <c r="J12" s="39" t="s">
        <v>74</v>
      </c>
      <c r="K12" s="40">
        <v>42536</v>
      </c>
      <c r="L12" s="35"/>
      <c r="M12" s="35">
        <v>0</v>
      </c>
      <c r="N12" s="35"/>
      <c r="O12" s="35">
        <v>0</v>
      </c>
      <c r="P12" s="110"/>
      <c r="Q12" s="110"/>
      <c r="R12" s="110"/>
      <c r="S12" s="110"/>
      <c r="T12" s="41"/>
      <c r="U12" s="35"/>
      <c r="X12" s="24">
        <f t="shared" ca="1" si="1"/>
        <v>50</v>
      </c>
      <c r="Y12" s="25">
        <f t="shared" ca="1" si="2"/>
        <v>42586</v>
      </c>
    </row>
    <row r="13" spans="1:25" s="5" customFormat="1" ht="16.5" thickBot="1" x14ac:dyDescent="0.3">
      <c r="A13" s="70" t="s">
        <v>54</v>
      </c>
      <c r="B13" s="71"/>
      <c r="C13" s="56" t="s">
        <v>39</v>
      </c>
      <c r="D13" s="56" t="s">
        <v>68</v>
      </c>
      <c r="E13" s="57"/>
      <c r="F13" s="56">
        <v>1</v>
      </c>
      <c r="G13" s="72"/>
      <c r="H13" s="58" t="str">
        <f t="shared" si="0"/>
        <v>Complete</v>
      </c>
      <c r="I13" s="58"/>
      <c r="J13" s="59" t="s">
        <v>74</v>
      </c>
      <c r="K13" s="73">
        <v>42544</v>
      </c>
      <c r="L13" s="56"/>
      <c r="M13" s="74">
        <v>3</v>
      </c>
      <c r="N13" s="56"/>
      <c r="O13" s="56">
        <v>0</v>
      </c>
      <c r="P13" s="110"/>
      <c r="Q13" s="110"/>
      <c r="R13" s="110"/>
      <c r="S13" s="110"/>
      <c r="T13" s="75"/>
      <c r="U13" s="35"/>
      <c r="W13" s="2"/>
      <c r="X13" s="24">
        <f t="shared" si="1"/>
        <v>-42544</v>
      </c>
      <c r="Y13" s="25"/>
    </row>
    <row r="14" spans="1:25" ht="16.5" thickBot="1" x14ac:dyDescent="0.3">
      <c r="A14" s="76" t="s">
        <v>55</v>
      </c>
      <c r="B14" s="77"/>
      <c r="C14" s="78" t="s">
        <v>58</v>
      </c>
      <c r="D14" s="79" t="s">
        <v>4</v>
      </c>
      <c r="E14" s="80"/>
      <c r="F14" s="79">
        <v>1</v>
      </c>
      <c r="G14" s="81"/>
      <c r="H14" s="82" t="s">
        <v>17</v>
      </c>
      <c r="I14" s="79"/>
      <c r="J14" s="83" t="s">
        <v>74</v>
      </c>
      <c r="K14" s="84">
        <v>42431</v>
      </c>
      <c r="L14" s="79"/>
      <c r="M14" s="79">
        <v>0</v>
      </c>
      <c r="N14" s="85" t="s">
        <v>100</v>
      </c>
      <c r="O14" s="78">
        <v>2</v>
      </c>
      <c r="P14" s="86"/>
      <c r="Q14" s="86"/>
      <c r="R14" s="32"/>
      <c r="S14" s="86"/>
      <c r="T14" s="87"/>
      <c r="U14" s="88"/>
      <c r="X14" s="24">
        <f t="shared" ca="1" si="1"/>
        <v>155</v>
      </c>
      <c r="Y14" s="25">
        <f t="shared" ca="1" si="2"/>
        <v>42586</v>
      </c>
    </row>
    <row r="15" spans="1:25" s="5" customFormat="1" ht="16.5" thickBot="1" x14ac:dyDescent="0.3">
      <c r="A15" s="89" t="s">
        <v>70</v>
      </c>
      <c r="B15" s="34"/>
      <c r="C15" s="47" t="s">
        <v>58</v>
      </c>
      <c r="D15" s="35" t="s">
        <v>68</v>
      </c>
      <c r="E15" s="42"/>
      <c r="F15" s="35">
        <v>1</v>
      </c>
      <c r="G15" s="53"/>
      <c r="H15" s="38" t="str">
        <f ca="1">IF(X15&gt;=0,"Late",IF(X15&gt;=-59,"Due",IF(X15&lt;=-60,"Complete")))</f>
        <v>Late</v>
      </c>
      <c r="I15" s="35"/>
      <c r="J15" s="39" t="s">
        <v>74</v>
      </c>
      <c r="K15" s="40">
        <v>42551</v>
      </c>
      <c r="L15" s="35"/>
      <c r="M15" s="35">
        <v>0</v>
      </c>
      <c r="N15" s="35"/>
      <c r="O15" s="47">
        <v>0</v>
      </c>
      <c r="P15" s="41"/>
      <c r="Q15" s="41"/>
      <c r="R15" s="31"/>
      <c r="S15" s="44"/>
      <c r="T15" s="44"/>
      <c r="U15" s="35"/>
      <c r="W15" s="2"/>
      <c r="X15" s="24">
        <f t="shared" ca="1" si="1"/>
        <v>35</v>
      </c>
      <c r="Y15" s="25">
        <f t="shared" ca="1" si="2"/>
        <v>42586</v>
      </c>
    </row>
    <row r="16" spans="1:25" s="5" customFormat="1" ht="16.5" thickBot="1" x14ac:dyDescent="0.3">
      <c r="A16" s="89" t="s">
        <v>76</v>
      </c>
      <c r="B16" s="34"/>
      <c r="C16" s="47" t="s">
        <v>58</v>
      </c>
      <c r="D16" s="35" t="s">
        <v>75</v>
      </c>
      <c r="E16" s="54"/>
      <c r="F16" s="35">
        <v>1</v>
      </c>
      <c r="G16" s="53"/>
      <c r="H16" s="38" t="str">
        <f ca="1">IF(X16&gt;=0,"Late",IF(X16&gt;=-59,"Due",IF(X16&lt;=-60,"Complete")))</f>
        <v>Late</v>
      </c>
      <c r="I16" s="35"/>
      <c r="J16" s="39" t="s">
        <v>74</v>
      </c>
      <c r="K16" s="90">
        <v>42552</v>
      </c>
      <c r="L16" s="35"/>
      <c r="M16" s="35">
        <v>0</v>
      </c>
      <c r="N16" s="35"/>
      <c r="O16" s="47">
        <v>0</v>
      </c>
      <c r="P16" s="41"/>
      <c r="Q16" s="41"/>
      <c r="R16" s="31"/>
      <c r="S16" s="41"/>
      <c r="T16" s="91"/>
      <c r="U16" s="88"/>
      <c r="W16" s="2"/>
      <c r="X16" s="24">
        <f t="shared" ca="1" si="1"/>
        <v>34</v>
      </c>
      <c r="Y16" s="25">
        <f t="shared" ca="1" si="2"/>
        <v>42586</v>
      </c>
    </row>
    <row r="17" spans="1:25" x14ac:dyDescent="0.25">
      <c r="A17" s="92" t="s">
        <v>71</v>
      </c>
      <c r="B17" s="93"/>
      <c r="C17" s="48" t="s">
        <v>58</v>
      </c>
      <c r="D17" s="48" t="s">
        <v>5</v>
      </c>
      <c r="E17" s="94"/>
      <c r="F17" s="48">
        <v>3</v>
      </c>
      <c r="G17" s="50" t="s">
        <v>101</v>
      </c>
      <c r="H17" s="95" t="str">
        <f ca="1">IF(X17&gt;=0,"Late",IF(X17&gt;=-59,"Due",IF(X17&lt;=-60,"Complete")))</f>
        <v>Late</v>
      </c>
      <c r="I17" s="48"/>
      <c r="J17" s="96" t="s">
        <v>74</v>
      </c>
      <c r="K17" s="97">
        <v>42550</v>
      </c>
      <c r="L17" s="35"/>
      <c r="M17" s="35">
        <v>0</v>
      </c>
      <c r="N17" s="88"/>
      <c r="O17" s="35">
        <v>4</v>
      </c>
      <c r="P17" s="41"/>
      <c r="Q17" s="41"/>
      <c r="R17" s="98"/>
      <c r="S17" s="41"/>
      <c r="T17" s="91"/>
      <c r="U17" s="88"/>
      <c r="X17" s="24">
        <f t="shared" ca="1" si="1"/>
        <v>36</v>
      </c>
      <c r="Y17" s="25">
        <f t="shared" ca="1" si="2"/>
        <v>42586</v>
      </c>
    </row>
    <row r="18" spans="1:25" s="5" customFormat="1" ht="15.75" x14ac:dyDescent="0.25">
      <c r="A18" s="89" t="s">
        <v>95</v>
      </c>
      <c r="B18" s="34"/>
      <c r="C18" s="35" t="s">
        <v>59</v>
      </c>
      <c r="D18" s="35" t="s">
        <v>75</v>
      </c>
      <c r="E18" s="54"/>
      <c r="F18" s="35">
        <v>1</v>
      </c>
      <c r="G18" s="53"/>
      <c r="H18" s="38" t="str">
        <f ca="1">IF(X18&gt;=0,"Late",IF(X18&gt;=-59,"Due",IF(X18&lt;=-60,"Complete")))</f>
        <v>Late</v>
      </c>
      <c r="I18" s="35"/>
      <c r="J18" s="39" t="s">
        <v>74</v>
      </c>
      <c r="K18" s="90">
        <v>42552</v>
      </c>
      <c r="L18" s="35"/>
      <c r="M18" s="35">
        <v>0</v>
      </c>
      <c r="N18" s="88"/>
      <c r="O18" s="47">
        <v>3</v>
      </c>
      <c r="P18" s="101"/>
      <c r="Q18" s="101"/>
      <c r="R18" s="91"/>
      <c r="S18" s="101"/>
      <c r="T18" s="91"/>
      <c r="U18" s="88"/>
      <c r="W18" s="2"/>
      <c r="X18" s="24">
        <f t="shared" ca="1" si="1"/>
        <v>34</v>
      </c>
      <c r="Y18" s="25">
        <f t="shared" ca="1" si="2"/>
        <v>42586</v>
      </c>
    </row>
    <row r="19" spans="1:25" x14ac:dyDescent="0.25">
      <c r="A19" s="68" t="s">
        <v>96</v>
      </c>
      <c r="B19" s="35"/>
      <c r="C19" s="35" t="s">
        <v>59</v>
      </c>
      <c r="D19" s="35" t="s">
        <v>97</v>
      </c>
      <c r="E19" s="35"/>
      <c r="F19" s="35">
        <v>1</v>
      </c>
      <c r="G19" s="53"/>
      <c r="H19" s="38" t="s">
        <v>17</v>
      </c>
      <c r="I19" s="35"/>
      <c r="J19" s="39" t="s">
        <v>74</v>
      </c>
      <c r="K19" s="90">
        <v>42550</v>
      </c>
      <c r="L19" s="88"/>
      <c r="M19" s="88">
        <v>3</v>
      </c>
      <c r="N19" s="88"/>
      <c r="O19" s="88">
        <v>3</v>
      </c>
      <c r="P19" s="88"/>
      <c r="Q19" s="88"/>
      <c r="R19" s="88"/>
      <c r="S19" s="88"/>
      <c r="T19" s="88"/>
      <c r="U19" s="88"/>
    </row>
    <row r="20" spans="1:25" s="27" customFormat="1" ht="15.75" x14ac:dyDescent="0.25">
      <c r="A20" s="99" t="s">
        <v>56</v>
      </c>
      <c r="B20" s="93"/>
      <c r="C20" s="48" t="s">
        <v>59</v>
      </c>
      <c r="D20" s="48" t="s">
        <v>73</v>
      </c>
      <c r="E20" s="94"/>
      <c r="F20" s="48">
        <v>3</v>
      </c>
      <c r="G20" s="50" t="s">
        <v>109</v>
      </c>
      <c r="H20" s="100" t="str">
        <f ca="1">IF(X20&gt;=0,"Late",IF(X20&gt;=-59,"Due",IF(X20&lt;=-60,"Complete")))</f>
        <v>Late</v>
      </c>
      <c r="I20" s="48"/>
      <c r="J20" s="96" t="s">
        <v>74</v>
      </c>
      <c r="K20" s="97">
        <v>42552</v>
      </c>
      <c r="L20" s="48"/>
      <c r="M20" s="48">
        <v>0</v>
      </c>
      <c r="N20" s="88"/>
      <c r="O20" s="48">
        <v>4</v>
      </c>
      <c r="P20" s="101"/>
      <c r="Q20" s="101"/>
      <c r="R20" s="91"/>
      <c r="S20" s="101"/>
      <c r="T20" s="35"/>
      <c r="U20" s="47"/>
      <c r="W20" s="28"/>
      <c r="X20" s="29">
        <f ca="1">Y20-K20</f>
        <v>34</v>
      </c>
      <c r="Y20" s="30">
        <f t="shared" ca="1" si="2"/>
        <v>42586</v>
      </c>
    </row>
    <row r="21" spans="1:25" s="5" customFormat="1" ht="15.75" x14ac:dyDescent="0.25">
      <c r="A21" s="89" t="s">
        <v>57</v>
      </c>
      <c r="B21" s="34"/>
      <c r="C21" s="35" t="s">
        <v>59</v>
      </c>
      <c r="D21" s="35" t="s">
        <v>73</v>
      </c>
      <c r="E21" s="54"/>
      <c r="F21" s="35">
        <v>2</v>
      </c>
      <c r="G21" s="69" t="s">
        <v>98</v>
      </c>
      <c r="H21" s="38" t="str">
        <f ca="1">IF(X21&gt;=0,"Late",IF(X21&gt;=-59,"Due",IF(X21&lt;=-60,"Complete")))</f>
        <v>Late</v>
      </c>
      <c r="I21" s="35"/>
      <c r="J21" s="39" t="s">
        <v>74</v>
      </c>
      <c r="K21" s="90">
        <v>42524</v>
      </c>
      <c r="L21" s="35"/>
      <c r="M21" s="35">
        <v>0</v>
      </c>
      <c r="N21" s="88"/>
      <c r="O21" s="35">
        <v>4</v>
      </c>
      <c r="P21" s="101"/>
      <c r="Q21" s="101"/>
      <c r="R21" s="91"/>
      <c r="S21" s="101"/>
      <c r="T21" s="101"/>
      <c r="U21" s="35"/>
      <c r="W21" s="2"/>
      <c r="X21" s="24">
        <f ca="1">Y21-K21</f>
        <v>62</v>
      </c>
      <c r="Y21" s="25">
        <f t="shared" ca="1" si="2"/>
        <v>42586</v>
      </c>
    </row>
    <row r="22" spans="1:25" s="5" customFormat="1" x14ac:dyDescent="0.25">
      <c r="A22" s="92" t="s">
        <v>66</v>
      </c>
      <c r="B22" s="34"/>
      <c r="C22" s="47" t="s">
        <v>58</v>
      </c>
      <c r="D22" s="35" t="s">
        <v>99</v>
      </c>
      <c r="E22" s="54"/>
      <c r="F22" s="35">
        <v>1</v>
      </c>
      <c r="G22" s="50" t="s">
        <v>103</v>
      </c>
      <c r="H22" s="38" t="str">
        <f ca="1">IF(X22&gt;=0,"Late",IF(X22&gt;=-59,"Due",IF(X22&lt;=-60,"Complete")))</f>
        <v>Late</v>
      </c>
      <c r="I22" s="35"/>
      <c r="J22" s="39" t="s">
        <v>64</v>
      </c>
      <c r="K22" s="40">
        <v>42097</v>
      </c>
      <c r="L22" s="88"/>
      <c r="M22" s="88">
        <v>3</v>
      </c>
      <c r="N22" s="88"/>
      <c r="O22" s="88">
        <v>4</v>
      </c>
      <c r="P22" s="91"/>
      <c r="Q22" s="91"/>
      <c r="R22" s="91"/>
      <c r="S22" s="91"/>
      <c r="T22" s="91"/>
      <c r="U22" s="88"/>
      <c r="W22" s="2"/>
      <c r="X22" s="24">
        <f ca="1">Y22-K22</f>
        <v>489</v>
      </c>
      <c r="Y22" s="25">
        <f t="shared" ca="1" si="2"/>
        <v>42586</v>
      </c>
    </row>
    <row r="23" spans="1:25" s="5" customFormat="1" x14ac:dyDescent="0.25">
      <c r="A23" s="102" t="s">
        <v>72</v>
      </c>
      <c r="B23" s="34"/>
      <c r="C23" s="47" t="s">
        <v>58</v>
      </c>
      <c r="D23" s="35" t="s">
        <v>94</v>
      </c>
      <c r="E23" s="54"/>
      <c r="F23" s="35">
        <v>2</v>
      </c>
      <c r="G23" s="69" t="s">
        <v>110</v>
      </c>
      <c r="H23" s="38" t="str">
        <f ca="1">IF(X23&gt;=0,"Late",IF(X23&gt;=-59,"Due",IF(X23&lt;=-60,"Complete")))</f>
        <v>Late</v>
      </c>
      <c r="I23" s="38"/>
      <c r="J23" s="39" t="s">
        <v>74</v>
      </c>
      <c r="K23" s="90">
        <v>42566</v>
      </c>
      <c r="L23" s="35"/>
      <c r="M23" s="47">
        <v>0</v>
      </c>
      <c r="N23" s="88"/>
      <c r="O23" s="35">
        <v>4</v>
      </c>
      <c r="P23" s="41"/>
      <c r="Q23" s="44"/>
      <c r="R23" s="91"/>
      <c r="S23" s="91"/>
      <c r="T23" s="91"/>
      <c r="U23" s="88"/>
      <c r="W23" s="2"/>
      <c r="X23" s="24">
        <f ca="1">Y23-K23</f>
        <v>20</v>
      </c>
      <c r="Y23" s="25">
        <f t="shared" ca="1" si="2"/>
        <v>42586</v>
      </c>
    </row>
    <row r="24" spans="1:25" s="5" customFormat="1" x14ac:dyDescent="0.25">
      <c r="A24" s="102" t="s">
        <v>77</v>
      </c>
      <c r="B24" s="34"/>
      <c r="C24" s="47" t="s">
        <v>58</v>
      </c>
      <c r="D24" s="35" t="s">
        <v>78</v>
      </c>
      <c r="E24" s="54"/>
      <c r="F24" s="35">
        <v>1</v>
      </c>
      <c r="G24" s="53"/>
      <c r="H24" s="38" t="str">
        <f ca="1">IF(X24&gt;=0,"Late",IF(X24&gt;=-59,"Due",IF(X24&lt;=-60,"Complete")))</f>
        <v>Late</v>
      </c>
      <c r="I24" s="38"/>
      <c r="J24" s="39" t="s">
        <v>74</v>
      </c>
      <c r="K24" s="90">
        <v>42551</v>
      </c>
      <c r="L24" s="88"/>
      <c r="M24" s="88">
        <v>4</v>
      </c>
      <c r="N24" s="88"/>
      <c r="O24" s="88">
        <v>4</v>
      </c>
      <c r="P24" s="91"/>
      <c r="Q24" s="91"/>
      <c r="R24" s="91"/>
      <c r="S24" s="91"/>
      <c r="T24" s="91"/>
      <c r="U24" s="88"/>
      <c r="W24" s="2"/>
      <c r="X24" s="24">
        <f ca="1">Y24-K24</f>
        <v>35</v>
      </c>
      <c r="Y24" s="25">
        <f t="shared" ca="1" si="2"/>
        <v>42586</v>
      </c>
    </row>
    <row r="25" spans="1:25" x14ac:dyDescent="0.25">
      <c r="A25" s="103" t="s">
        <v>79</v>
      </c>
      <c r="B25" s="34"/>
      <c r="C25" s="35" t="s">
        <v>38</v>
      </c>
      <c r="D25" s="35" t="s">
        <v>69</v>
      </c>
      <c r="E25" s="54"/>
      <c r="F25" s="35">
        <v>1</v>
      </c>
      <c r="G25" s="53"/>
      <c r="H25" s="38" t="s">
        <v>17</v>
      </c>
      <c r="I25" s="35" t="s">
        <v>112</v>
      </c>
      <c r="J25" s="39" t="s">
        <v>74</v>
      </c>
      <c r="K25" s="90">
        <v>42538</v>
      </c>
      <c r="L25" s="88"/>
      <c r="M25" s="35">
        <v>4</v>
      </c>
      <c r="N25" s="88"/>
      <c r="O25" s="35">
        <v>3</v>
      </c>
      <c r="P25" s="91"/>
      <c r="Q25" s="91"/>
      <c r="R25" s="91"/>
      <c r="S25" s="91"/>
      <c r="T25" s="88"/>
      <c r="U25" s="88"/>
      <c r="X25" s="24"/>
      <c r="Y25" s="25">
        <f t="shared" ref="Y25:Y59" ca="1" si="3">TODAY()</f>
        <v>42586</v>
      </c>
    </row>
    <row r="26" spans="1:25" x14ac:dyDescent="0.25">
      <c r="A26" s="103" t="s">
        <v>80</v>
      </c>
      <c r="B26" s="34"/>
      <c r="C26" s="35" t="s">
        <v>38</v>
      </c>
      <c r="D26" s="35" t="s">
        <v>69</v>
      </c>
      <c r="E26" s="54"/>
      <c r="F26" s="35">
        <v>2</v>
      </c>
      <c r="G26" s="69" t="s">
        <v>81</v>
      </c>
      <c r="H26" s="38" t="s">
        <v>17</v>
      </c>
      <c r="I26" s="35" t="s">
        <v>112</v>
      </c>
      <c r="J26" s="39" t="s">
        <v>74</v>
      </c>
      <c r="K26" s="90">
        <v>42550</v>
      </c>
      <c r="L26" s="88"/>
      <c r="M26" s="35">
        <v>4</v>
      </c>
      <c r="N26" s="35" t="s">
        <v>106</v>
      </c>
      <c r="O26" s="35">
        <v>3</v>
      </c>
      <c r="P26" s="91"/>
      <c r="Q26" s="104"/>
      <c r="R26" s="91"/>
      <c r="S26" s="91"/>
      <c r="T26" s="88"/>
      <c r="U26" s="88"/>
      <c r="X26" s="24"/>
      <c r="Y26" s="25">
        <f t="shared" ca="1" si="3"/>
        <v>42586</v>
      </c>
    </row>
    <row r="27" spans="1:25" x14ac:dyDescent="0.25">
      <c r="A27" s="103" t="s">
        <v>82</v>
      </c>
      <c r="B27" s="34"/>
      <c r="C27" s="35" t="s">
        <v>38</v>
      </c>
      <c r="D27" s="35" t="s">
        <v>69</v>
      </c>
      <c r="E27" s="54"/>
      <c r="F27" s="35">
        <v>2</v>
      </c>
      <c r="G27" s="69" t="s">
        <v>85</v>
      </c>
      <c r="H27" s="38" t="s">
        <v>17</v>
      </c>
      <c r="I27" s="35" t="s">
        <v>112</v>
      </c>
      <c r="J27" s="39" t="s">
        <v>74</v>
      </c>
      <c r="K27" s="90">
        <v>42550</v>
      </c>
      <c r="L27" s="88"/>
      <c r="M27" s="35">
        <v>4</v>
      </c>
      <c r="N27" s="35" t="s">
        <v>106</v>
      </c>
      <c r="O27" s="35">
        <v>3</v>
      </c>
      <c r="P27" s="91"/>
      <c r="Q27" s="104"/>
      <c r="R27" s="91"/>
      <c r="S27" s="91"/>
      <c r="T27" s="88"/>
      <c r="U27" s="88"/>
      <c r="X27" s="24"/>
      <c r="Y27" s="25">
        <f t="shared" ca="1" si="3"/>
        <v>42586</v>
      </c>
    </row>
    <row r="28" spans="1:25" x14ac:dyDescent="0.25">
      <c r="A28" s="103" t="s">
        <v>83</v>
      </c>
      <c r="B28" s="34"/>
      <c r="C28" s="35" t="s">
        <v>38</v>
      </c>
      <c r="D28" s="35" t="s">
        <v>69</v>
      </c>
      <c r="E28" s="54"/>
      <c r="F28" s="35">
        <v>3</v>
      </c>
      <c r="G28" s="50" t="s">
        <v>84</v>
      </c>
      <c r="H28" s="38" t="s">
        <v>17</v>
      </c>
      <c r="I28" s="35" t="s">
        <v>112</v>
      </c>
      <c r="J28" s="39" t="s">
        <v>74</v>
      </c>
      <c r="K28" s="90">
        <v>42537</v>
      </c>
      <c r="L28" s="88"/>
      <c r="M28" s="47">
        <v>4</v>
      </c>
      <c r="N28" s="35" t="s">
        <v>106</v>
      </c>
      <c r="O28" s="35">
        <v>3</v>
      </c>
      <c r="P28" s="91"/>
      <c r="Q28" s="91"/>
      <c r="R28" s="91"/>
      <c r="S28" s="91"/>
      <c r="T28" s="88"/>
      <c r="U28" s="88"/>
      <c r="X28" s="24"/>
      <c r="Y28" s="25">
        <f t="shared" ca="1" si="3"/>
        <v>42586</v>
      </c>
    </row>
    <row r="29" spans="1:25" x14ac:dyDescent="0.25">
      <c r="A29" s="103" t="s">
        <v>86</v>
      </c>
      <c r="B29" s="34"/>
      <c r="C29" s="35" t="s">
        <v>38</v>
      </c>
      <c r="D29" s="35" t="s">
        <v>69</v>
      </c>
      <c r="E29" s="54"/>
      <c r="F29" s="35">
        <v>2</v>
      </c>
      <c r="G29" s="69" t="s">
        <v>85</v>
      </c>
      <c r="H29" s="38" t="s">
        <v>17</v>
      </c>
      <c r="I29" s="35" t="s">
        <v>112</v>
      </c>
      <c r="J29" s="39" t="s">
        <v>74</v>
      </c>
      <c r="K29" s="90">
        <v>42538</v>
      </c>
      <c r="L29" s="88"/>
      <c r="M29" s="47">
        <v>4</v>
      </c>
      <c r="N29" s="35" t="s">
        <v>106</v>
      </c>
      <c r="O29" s="35">
        <v>3</v>
      </c>
      <c r="P29" s="91"/>
      <c r="Q29" s="91"/>
      <c r="R29" s="91"/>
      <c r="S29" s="91"/>
      <c r="T29" s="88"/>
      <c r="U29" s="88"/>
      <c r="X29" s="24"/>
      <c r="Y29" s="25">
        <f t="shared" ca="1" si="3"/>
        <v>42586</v>
      </c>
    </row>
    <row r="30" spans="1:25" x14ac:dyDescent="0.25">
      <c r="A30" s="68" t="s">
        <v>87</v>
      </c>
      <c r="B30" s="34"/>
      <c r="C30" s="35" t="s">
        <v>39</v>
      </c>
      <c r="D30" s="35" t="s">
        <v>69</v>
      </c>
      <c r="E30" s="54"/>
      <c r="F30" s="35">
        <v>3</v>
      </c>
      <c r="G30" s="50" t="s">
        <v>107</v>
      </c>
      <c r="H30" s="38" t="s">
        <v>17</v>
      </c>
      <c r="I30" s="35" t="s">
        <v>112</v>
      </c>
      <c r="J30" s="39" t="s">
        <v>64</v>
      </c>
      <c r="K30" s="90">
        <v>42368</v>
      </c>
      <c r="L30" s="88"/>
      <c r="M30" s="47">
        <v>4</v>
      </c>
      <c r="N30" s="35" t="s">
        <v>106</v>
      </c>
      <c r="O30" s="35">
        <v>3</v>
      </c>
      <c r="P30" s="91"/>
      <c r="Q30" s="91"/>
      <c r="R30" s="91"/>
      <c r="S30" s="91"/>
      <c r="T30" s="88"/>
      <c r="U30" s="88"/>
      <c r="X30" s="24"/>
      <c r="Y30" s="25">
        <f t="shared" ca="1" si="3"/>
        <v>42586</v>
      </c>
    </row>
    <row r="31" spans="1:25" x14ac:dyDescent="0.25">
      <c r="A31" s="68" t="s">
        <v>88</v>
      </c>
      <c r="B31" s="34"/>
      <c r="C31" s="35" t="s">
        <v>39</v>
      </c>
      <c r="D31" s="35" t="s">
        <v>69</v>
      </c>
      <c r="E31" s="54"/>
      <c r="F31" s="35">
        <v>3</v>
      </c>
      <c r="G31" s="69" t="s">
        <v>89</v>
      </c>
      <c r="H31" s="38" t="s">
        <v>17</v>
      </c>
      <c r="I31" s="35" t="s">
        <v>112</v>
      </c>
      <c r="J31" s="39" t="s">
        <v>74</v>
      </c>
      <c r="K31" s="40">
        <v>42536</v>
      </c>
      <c r="L31" s="88"/>
      <c r="M31" s="35">
        <v>4</v>
      </c>
      <c r="N31" s="35" t="s">
        <v>106</v>
      </c>
      <c r="O31" s="35">
        <v>3</v>
      </c>
      <c r="P31" s="91"/>
      <c r="Q31" s="91"/>
      <c r="R31" s="91"/>
      <c r="S31" s="91"/>
      <c r="T31" s="88"/>
      <c r="U31" s="88"/>
      <c r="X31" s="24"/>
      <c r="Y31" s="25">
        <f t="shared" ca="1" si="3"/>
        <v>42586</v>
      </c>
    </row>
    <row r="32" spans="1:25" x14ac:dyDescent="0.25">
      <c r="A32" s="68" t="s">
        <v>90</v>
      </c>
      <c r="B32" s="34"/>
      <c r="C32" s="35" t="s">
        <v>39</v>
      </c>
      <c r="D32" s="35" t="s">
        <v>41</v>
      </c>
      <c r="E32" s="54"/>
      <c r="F32" s="35">
        <v>2</v>
      </c>
      <c r="G32" s="69" t="s">
        <v>91</v>
      </c>
      <c r="H32" s="38" t="s">
        <v>17</v>
      </c>
      <c r="I32" s="35"/>
      <c r="J32" s="39" t="s">
        <v>74</v>
      </c>
      <c r="K32" s="90">
        <v>42538</v>
      </c>
      <c r="L32" s="88"/>
      <c r="M32" s="35">
        <v>4</v>
      </c>
      <c r="N32" s="88"/>
      <c r="O32" s="35">
        <v>4</v>
      </c>
      <c r="P32" s="91"/>
      <c r="Q32" s="91"/>
      <c r="R32" s="91"/>
      <c r="S32" s="91"/>
      <c r="T32" s="88"/>
      <c r="U32" s="88"/>
      <c r="X32" s="24"/>
      <c r="Y32" s="25">
        <f t="shared" ca="1" si="3"/>
        <v>42586</v>
      </c>
    </row>
    <row r="33" spans="1:25" x14ac:dyDescent="0.25">
      <c r="A33" s="68" t="s">
        <v>92</v>
      </c>
      <c r="B33" s="34"/>
      <c r="C33" s="35" t="s">
        <v>39</v>
      </c>
      <c r="D33" s="35" t="s">
        <v>69</v>
      </c>
      <c r="E33" s="54"/>
      <c r="F33" s="35">
        <v>1</v>
      </c>
      <c r="G33" s="53"/>
      <c r="H33" s="38" t="s">
        <v>17</v>
      </c>
      <c r="I33" s="35" t="s">
        <v>112</v>
      </c>
      <c r="J33" s="39" t="s">
        <v>74</v>
      </c>
      <c r="K33" s="40">
        <v>42530</v>
      </c>
      <c r="L33" s="88"/>
      <c r="M33" s="35">
        <v>4</v>
      </c>
      <c r="N33" s="35" t="s">
        <v>106</v>
      </c>
      <c r="O33" s="35">
        <v>3</v>
      </c>
      <c r="P33" s="91"/>
      <c r="Q33" s="91"/>
      <c r="R33" s="91"/>
      <c r="S33" s="91"/>
      <c r="T33" s="88"/>
      <c r="U33" s="88"/>
      <c r="X33" s="24"/>
      <c r="Y33" s="25">
        <f t="shared" ca="1" si="3"/>
        <v>42586</v>
      </c>
    </row>
    <row r="34" spans="1:25" ht="15.75" thickBot="1" x14ac:dyDescent="0.3">
      <c r="A34" s="70" t="s">
        <v>93</v>
      </c>
      <c r="B34" s="71"/>
      <c r="C34" s="56" t="s">
        <v>39</v>
      </c>
      <c r="D34" s="56" t="s">
        <v>69</v>
      </c>
      <c r="E34" s="57"/>
      <c r="F34" s="56">
        <v>2</v>
      </c>
      <c r="G34" s="105" t="s">
        <v>89</v>
      </c>
      <c r="H34" s="38" t="s">
        <v>17</v>
      </c>
      <c r="I34" s="35" t="s">
        <v>112</v>
      </c>
      <c r="J34" s="59" t="s">
        <v>74</v>
      </c>
      <c r="K34" s="60">
        <v>42530</v>
      </c>
      <c r="L34" s="106"/>
      <c r="M34" s="74">
        <v>4</v>
      </c>
      <c r="N34" s="35" t="s">
        <v>106</v>
      </c>
      <c r="O34" s="56">
        <v>3</v>
      </c>
      <c r="P34" s="91"/>
      <c r="Q34" s="91"/>
      <c r="R34" s="91"/>
      <c r="S34" s="91"/>
      <c r="T34" s="88"/>
      <c r="U34" s="88"/>
      <c r="X34" s="24"/>
      <c r="Y34" s="25">
        <f t="shared" ca="1" si="3"/>
        <v>42586</v>
      </c>
    </row>
    <row r="45" spans="1:25" x14ac:dyDescent="0.25">
      <c r="X45" s="24"/>
      <c r="Y45" s="25">
        <f t="shared" ca="1" si="3"/>
        <v>42586</v>
      </c>
    </row>
    <row r="46" spans="1:25" x14ac:dyDescent="0.25">
      <c r="X46" s="24"/>
      <c r="Y46" s="25">
        <f t="shared" ca="1" si="3"/>
        <v>42586</v>
      </c>
    </row>
    <row r="47" spans="1:25" x14ac:dyDescent="0.25">
      <c r="X47" s="24"/>
      <c r="Y47" s="25">
        <f t="shared" ca="1" si="3"/>
        <v>42586</v>
      </c>
    </row>
    <row r="48" spans="1:25" x14ac:dyDescent="0.25">
      <c r="X48" s="24"/>
      <c r="Y48" s="25">
        <f t="shared" ca="1" si="3"/>
        <v>42586</v>
      </c>
    </row>
    <row r="49" spans="24:25" x14ac:dyDescent="0.25">
      <c r="X49" s="24"/>
      <c r="Y49" s="25">
        <f t="shared" ca="1" si="3"/>
        <v>42586</v>
      </c>
    </row>
    <row r="50" spans="24:25" x14ac:dyDescent="0.25">
      <c r="X50" s="24"/>
      <c r="Y50" s="25">
        <f t="shared" ca="1" si="3"/>
        <v>42586</v>
      </c>
    </row>
    <row r="51" spans="24:25" x14ac:dyDescent="0.25">
      <c r="X51" s="24"/>
      <c r="Y51" s="25">
        <f t="shared" ca="1" si="3"/>
        <v>42586</v>
      </c>
    </row>
    <row r="52" spans="24:25" x14ac:dyDescent="0.25">
      <c r="X52" s="24"/>
      <c r="Y52" s="25">
        <f t="shared" ca="1" si="3"/>
        <v>42586</v>
      </c>
    </row>
    <row r="53" spans="24:25" x14ac:dyDescent="0.25">
      <c r="X53" s="24"/>
      <c r="Y53" s="25">
        <f t="shared" ca="1" si="3"/>
        <v>42586</v>
      </c>
    </row>
    <row r="54" spans="24:25" x14ac:dyDescent="0.25">
      <c r="X54" s="24"/>
      <c r="Y54" s="25">
        <f t="shared" ca="1" si="3"/>
        <v>42586</v>
      </c>
    </row>
    <row r="55" spans="24:25" x14ac:dyDescent="0.25">
      <c r="X55" s="24"/>
      <c r="Y55" s="25">
        <f t="shared" ca="1" si="3"/>
        <v>42586</v>
      </c>
    </row>
    <row r="56" spans="24:25" x14ac:dyDescent="0.25">
      <c r="X56" s="24"/>
      <c r="Y56" s="25">
        <f t="shared" ca="1" si="3"/>
        <v>42586</v>
      </c>
    </row>
    <row r="57" spans="24:25" x14ac:dyDescent="0.25">
      <c r="X57" s="24"/>
      <c r="Y57" s="25">
        <f t="shared" ca="1" si="3"/>
        <v>42586</v>
      </c>
    </row>
    <row r="58" spans="24:25" x14ac:dyDescent="0.25">
      <c r="X58" s="24"/>
      <c r="Y58" s="25">
        <f t="shared" ca="1" si="3"/>
        <v>42586</v>
      </c>
    </row>
    <row r="59" spans="24:25" x14ac:dyDescent="0.25">
      <c r="X59" s="24"/>
      <c r="Y59" s="25">
        <f t="shared" ca="1" si="3"/>
        <v>42586</v>
      </c>
    </row>
    <row r="60" spans="24:25" x14ac:dyDescent="0.25">
      <c r="X60" s="24"/>
      <c r="Y60" s="25">
        <f t="shared" ref="Y60:Y67" ca="1" si="4">TODAY()</f>
        <v>42586</v>
      </c>
    </row>
    <row r="61" spans="24:25" x14ac:dyDescent="0.25">
      <c r="X61" s="24"/>
      <c r="Y61" s="25">
        <f t="shared" ca="1" si="4"/>
        <v>42586</v>
      </c>
    </row>
    <row r="62" spans="24:25" x14ac:dyDescent="0.25">
      <c r="X62" s="24"/>
      <c r="Y62" s="25">
        <f t="shared" ca="1" si="4"/>
        <v>42586</v>
      </c>
    </row>
    <row r="63" spans="24:25" x14ac:dyDescent="0.25">
      <c r="X63" s="24"/>
      <c r="Y63" s="25"/>
    </row>
    <row r="64" spans="24:25" x14ac:dyDescent="0.25">
      <c r="X64" s="24"/>
      <c r="Y64" s="25">
        <f t="shared" ca="1" si="4"/>
        <v>42586</v>
      </c>
    </row>
    <row r="65" spans="24:25" x14ac:dyDescent="0.25">
      <c r="X65" s="24"/>
      <c r="Y65" s="25">
        <f t="shared" ca="1" si="4"/>
        <v>42586</v>
      </c>
    </row>
    <row r="66" spans="24:25" x14ac:dyDescent="0.25">
      <c r="X66" s="24"/>
      <c r="Y66" s="25">
        <f t="shared" ca="1" si="4"/>
        <v>42586</v>
      </c>
    </row>
    <row r="67" spans="24:25" x14ac:dyDescent="0.25">
      <c r="X67" s="24"/>
      <c r="Y67" s="25">
        <f t="shared" ca="1" si="4"/>
        <v>42586</v>
      </c>
    </row>
  </sheetData>
  <conditionalFormatting sqref="H17:H18 H20:H23 H2 H8:H13 H15">
    <cfRule type="cellIs" dxfId="83" priority="155" operator="equal">
      <formula>"Late"</formula>
    </cfRule>
    <cfRule type="cellIs" dxfId="82" priority="156" operator="equal">
      <formula>"Due"</formula>
    </cfRule>
    <cfRule type="cellIs" dxfId="81" priority="157" operator="equal">
      <formula>"Complete"</formula>
    </cfRule>
  </conditionalFormatting>
  <conditionalFormatting sqref="M13 O13">
    <cfRule type="iconSet" priority="148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O23 M23">
    <cfRule type="iconSet" priority="140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F23">
    <cfRule type="iconSet" priority="141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O22 M22">
    <cfRule type="iconSet" priority="283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F22">
    <cfRule type="iconSet" priority="285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H16">
    <cfRule type="cellIs" dxfId="80" priority="130" operator="equal">
      <formula>"Late"</formula>
    </cfRule>
    <cfRule type="cellIs" dxfId="79" priority="131" operator="equal">
      <formula>"Due"</formula>
    </cfRule>
    <cfRule type="cellIs" dxfId="78" priority="132" operator="equal">
      <formula>"Complete"</formula>
    </cfRule>
  </conditionalFormatting>
  <conditionalFormatting sqref="F16">
    <cfRule type="iconSet" priority="133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M16 O16">
    <cfRule type="iconSet" priority="134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H24">
    <cfRule type="cellIs" dxfId="77" priority="127" operator="equal">
      <formula>"Late"</formula>
    </cfRule>
    <cfRule type="cellIs" dxfId="76" priority="128" operator="equal">
      <formula>"Due"</formula>
    </cfRule>
    <cfRule type="cellIs" dxfId="75" priority="129" operator="equal">
      <formula>"Complete"</formula>
    </cfRule>
  </conditionalFormatting>
  <conditionalFormatting sqref="O24 M24">
    <cfRule type="iconSet" priority="125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F24">
    <cfRule type="iconSet" priority="126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O28 M28">
    <cfRule type="iconSet" priority="120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F28">
    <cfRule type="iconSet" priority="124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O29 M29">
    <cfRule type="iconSet" priority="115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F29">
    <cfRule type="iconSet" priority="119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M30 O30">
    <cfRule type="iconSet" priority="110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F30">
    <cfRule type="iconSet" priority="114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F31">
    <cfRule type="iconSet" priority="108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O31 M31">
    <cfRule type="iconSet" priority="109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F33">
    <cfRule type="iconSet" priority="103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O33 M33">
    <cfRule type="iconSet" priority="104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F19">
    <cfRule type="iconSet" priority="99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H19">
    <cfRule type="cellIs" dxfId="74" priority="90" operator="equal">
      <formula>"Late"</formula>
    </cfRule>
    <cfRule type="cellIs" dxfId="73" priority="91" operator="equal">
      <formula>"Due"</formula>
    </cfRule>
    <cfRule type="cellIs" dxfId="72" priority="92" operator="equal">
      <formula>"Complete"</formula>
    </cfRule>
  </conditionalFormatting>
  <conditionalFormatting sqref="F34 F32 F25:F27 F17:F18 F20:F21 F8:F15">
    <cfRule type="iconSet" priority="364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O34 M2 M25:M27 O2 O25:O27 O14:O15 M14:M15 O8:O12 O32 M8:M12 M34 M32 M17:M18 M20:M21 O17:O18 O20:O21">
    <cfRule type="iconSet" priority="375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F5">
    <cfRule type="iconSet" priority="87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F6">
    <cfRule type="iconSet" priority="86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F7">
    <cfRule type="iconSet" priority="85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H7">
    <cfRule type="cellIs" dxfId="71" priority="49" operator="equal">
      <formula>"Late"</formula>
    </cfRule>
    <cfRule type="cellIs" dxfId="70" priority="50" operator="equal">
      <formula>"Due"</formula>
    </cfRule>
    <cfRule type="cellIs" dxfId="69" priority="51" operator="equal">
      <formula>"Complete"</formula>
    </cfRule>
  </conditionalFormatting>
  <conditionalFormatting sqref="H6">
    <cfRule type="cellIs" dxfId="68" priority="52" operator="equal">
      <formula>"Late"</formula>
    </cfRule>
    <cfRule type="cellIs" dxfId="67" priority="53" operator="equal">
      <formula>"Due"</formula>
    </cfRule>
    <cfRule type="cellIs" dxfId="66" priority="54" operator="equal">
      <formula>"Complete"</formula>
    </cfRule>
  </conditionalFormatting>
  <conditionalFormatting sqref="F2">
    <cfRule type="iconSet" priority="69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F3">
    <cfRule type="iconSet" priority="68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F4">
    <cfRule type="iconSet" priority="67">
      <iconSet iconSet="4TrafficLights" showValue="0" reverse="1">
        <cfvo type="percent" val="0"/>
        <cfvo type="num" val="2"/>
        <cfvo type="num" val="3"/>
        <cfvo type="num" val="4"/>
      </iconSet>
    </cfRule>
  </conditionalFormatting>
  <conditionalFormatting sqref="H3">
    <cfRule type="cellIs" dxfId="65" priority="61" operator="equal">
      <formula>"Late"</formula>
    </cfRule>
    <cfRule type="cellIs" dxfId="64" priority="62" operator="equal">
      <formula>"Due"</formula>
    </cfRule>
    <cfRule type="cellIs" dxfId="63" priority="63" operator="equal">
      <formula>"Complete"</formula>
    </cfRule>
  </conditionalFormatting>
  <conditionalFormatting sqref="H4">
    <cfRule type="cellIs" dxfId="62" priority="58" operator="equal">
      <formula>"Late"</formula>
    </cfRule>
    <cfRule type="cellIs" dxfId="61" priority="59" operator="equal">
      <formula>"Due"</formula>
    </cfRule>
    <cfRule type="cellIs" dxfId="60" priority="60" operator="equal">
      <formula>"Complete"</formula>
    </cfRule>
  </conditionalFormatting>
  <conditionalFormatting sqref="H5">
    <cfRule type="cellIs" dxfId="59" priority="55" operator="equal">
      <formula>"Late"</formula>
    </cfRule>
    <cfRule type="cellIs" dxfId="58" priority="56" operator="equal">
      <formula>"Due"</formula>
    </cfRule>
    <cfRule type="cellIs" dxfId="57" priority="57" operator="equal">
      <formula>"Complete"</formula>
    </cfRule>
  </conditionalFormatting>
  <conditionalFormatting sqref="H14">
    <cfRule type="cellIs" dxfId="56" priority="46" operator="equal">
      <formula>"Late"</formula>
    </cfRule>
    <cfRule type="cellIs" dxfId="55" priority="47" operator="equal">
      <formula>"Due"</formula>
    </cfRule>
    <cfRule type="cellIs" dxfId="54" priority="48" operator="equal">
      <formula>"Complete"</formula>
    </cfRule>
  </conditionalFormatting>
  <conditionalFormatting sqref="M3">
    <cfRule type="iconSet" priority="45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M4">
    <cfRule type="iconSet" priority="44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M5">
    <cfRule type="iconSet" priority="43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M6">
    <cfRule type="iconSet" priority="42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M7">
    <cfRule type="iconSet" priority="41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M19">
    <cfRule type="iconSet" priority="40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O19">
    <cfRule type="iconSet" priority="39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O3">
    <cfRule type="iconSet" priority="38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O4">
    <cfRule type="iconSet" priority="37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O5">
    <cfRule type="iconSet" priority="36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O6">
    <cfRule type="iconSet" priority="35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O7">
    <cfRule type="iconSet" priority="34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H25">
    <cfRule type="cellIs" dxfId="53" priority="31" operator="equal">
      <formula>"Late"</formula>
    </cfRule>
    <cfRule type="cellIs" dxfId="52" priority="32" operator="equal">
      <formula>"Due"</formula>
    </cfRule>
    <cfRule type="cellIs" dxfId="51" priority="33" operator="equal">
      <formula>"Complete"</formula>
    </cfRule>
  </conditionalFormatting>
  <conditionalFormatting sqref="H26">
    <cfRule type="cellIs" dxfId="50" priority="28" operator="equal">
      <formula>"Late"</formula>
    </cfRule>
    <cfRule type="cellIs" dxfId="49" priority="29" operator="equal">
      <formula>"Due"</formula>
    </cfRule>
    <cfRule type="cellIs" dxfId="48" priority="30" operator="equal">
      <formula>"Complete"</formula>
    </cfRule>
  </conditionalFormatting>
  <conditionalFormatting sqref="H27">
    <cfRule type="cellIs" dxfId="47" priority="25" operator="equal">
      <formula>"Late"</formula>
    </cfRule>
    <cfRule type="cellIs" dxfId="46" priority="26" operator="equal">
      <formula>"Due"</formula>
    </cfRule>
    <cfRule type="cellIs" dxfId="45" priority="27" operator="equal">
      <formula>"Complete"</formula>
    </cfRule>
  </conditionalFormatting>
  <conditionalFormatting sqref="H28">
    <cfRule type="cellIs" dxfId="44" priority="22" operator="equal">
      <formula>"Late"</formula>
    </cfRule>
    <cfRule type="cellIs" dxfId="43" priority="23" operator="equal">
      <formula>"Due"</formula>
    </cfRule>
    <cfRule type="cellIs" dxfId="42" priority="24" operator="equal">
      <formula>"Complete"</formula>
    </cfRule>
  </conditionalFormatting>
  <conditionalFormatting sqref="H29">
    <cfRule type="cellIs" dxfId="41" priority="19" operator="equal">
      <formula>"Late"</formula>
    </cfRule>
    <cfRule type="cellIs" dxfId="40" priority="20" operator="equal">
      <formula>"Due"</formula>
    </cfRule>
    <cfRule type="cellIs" dxfId="39" priority="21" operator="equal">
      <formula>"Complete"</formula>
    </cfRule>
  </conditionalFormatting>
  <conditionalFormatting sqref="H31">
    <cfRule type="cellIs" dxfId="38" priority="13" operator="equal">
      <formula>"Late"</formula>
    </cfRule>
    <cfRule type="cellIs" dxfId="37" priority="14" operator="equal">
      <formula>"Due"</formula>
    </cfRule>
    <cfRule type="cellIs" dxfId="36" priority="15" operator="equal">
      <formula>"Complete"</formula>
    </cfRule>
  </conditionalFormatting>
  <conditionalFormatting sqref="H32">
    <cfRule type="cellIs" dxfId="35" priority="10" operator="equal">
      <formula>"Late"</formula>
    </cfRule>
    <cfRule type="cellIs" dxfId="34" priority="11" operator="equal">
      <formula>"Due"</formula>
    </cfRule>
    <cfRule type="cellIs" dxfId="33" priority="12" operator="equal">
      <formula>"Complete"</formula>
    </cfRule>
  </conditionalFormatting>
  <conditionalFormatting sqref="H33">
    <cfRule type="cellIs" dxfId="32" priority="7" operator="equal">
      <formula>"Late"</formula>
    </cfRule>
    <cfRule type="cellIs" dxfId="31" priority="8" operator="equal">
      <formula>"Due"</formula>
    </cfRule>
    <cfRule type="cellIs" dxfId="30" priority="9" operator="equal">
      <formula>"Complete"</formula>
    </cfRule>
  </conditionalFormatting>
  <conditionalFormatting sqref="H34">
    <cfRule type="cellIs" dxfId="29" priority="4" operator="equal">
      <formula>"Late"</formula>
    </cfRule>
    <cfRule type="cellIs" dxfId="28" priority="5" operator="equal">
      <formula>"Due"</formula>
    </cfRule>
    <cfRule type="cellIs" dxfId="27" priority="6" operator="equal">
      <formula>"Complete"</formula>
    </cfRule>
  </conditionalFormatting>
  <conditionalFormatting sqref="H30">
    <cfRule type="cellIs" dxfId="26" priority="1" operator="equal">
      <formula>"Late"</formula>
    </cfRule>
    <cfRule type="cellIs" dxfId="25" priority="2" operator="equal">
      <formula>"Due"</formula>
    </cfRule>
    <cfRule type="cellIs" dxfId="24" priority="3" operator="equal">
      <formula>"Complete"</formula>
    </cfRule>
  </conditionalFormatting>
  <printOptions horizontalCentered="1"/>
  <pageMargins left="0.7" right="0.7" top="0.75" bottom="0.75" header="0.3" footer="0.3"/>
  <pageSetup scale="44" fitToWidth="2" orientation="landscape" r:id="rId1"/>
  <headerFooter differentOddEven="1">
    <oddHeader>&amp;C&amp;"-,Bold"&amp;16Comanche Troop, 4-4 CAV
Maintenance Tracker&amp;R
as of: &amp;D</oddHeader>
    <oddFooter>Page &amp;P of &amp;N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opLeftCell="A19" zoomScaleNormal="100" workbookViewId="0">
      <selection activeCell="E2" sqref="E2"/>
    </sheetView>
  </sheetViews>
  <sheetFormatPr defaultRowHeight="15" x14ac:dyDescent="0.25"/>
  <cols>
    <col min="1" max="1" width="22" style="2" bestFit="1" customWidth="1"/>
    <col min="2" max="3" width="9.140625" style="2"/>
    <col min="4" max="4" width="20.42578125" style="2" bestFit="1" customWidth="1"/>
    <col min="5" max="6" width="9.140625" style="2"/>
    <col min="7" max="7" width="20.42578125" style="2" bestFit="1" customWidth="1"/>
    <col min="8" max="9" width="9.140625" style="2"/>
    <col min="10" max="10" width="20.42578125" style="2" bestFit="1" customWidth="1"/>
    <col min="11" max="16384" width="9.140625" style="2"/>
  </cols>
  <sheetData>
    <row r="1" spans="1:12" x14ac:dyDescent="0.25">
      <c r="A1" s="111" t="s">
        <v>1</v>
      </c>
      <c r="B1" s="112"/>
      <c r="C1" s="113"/>
      <c r="D1" s="111" t="s">
        <v>19</v>
      </c>
      <c r="E1" s="112"/>
      <c r="F1" s="113"/>
      <c r="G1" s="111" t="s">
        <v>20</v>
      </c>
      <c r="H1" s="112"/>
      <c r="I1" s="113"/>
      <c r="J1" s="111" t="s">
        <v>22</v>
      </c>
      <c r="K1" s="112"/>
      <c r="L1" s="113"/>
    </row>
    <row r="2" spans="1:12" x14ac:dyDescent="0.25">
      <c r="A2" s="7" t="s">
        <v>14</v>
      </c>
      <c r="B2" s="6">
        <f>COUNTIF(Table1[Maint. Status],1)</f>
        <v>17</v>
      </c>
      <c r="C2" s="8"/>
      <c r="D2" s="7" t="s">
        <v>17</v>
      </c>
      <c r="E2" s="4">
        <f ca="1">COUNTIF(Table1[Service Status],"*Complete*")</f>
        <v>18</v>
      </c>
      <c r="F2" s="8"/>
      <c r="G2" s="13" t="s">
        <v>14</v>
      </c>
      <c r="H2" s="4">
        <f>COUNTIF(Table1[FM Status],0)</f>
        <v>19</v>
      </c>
      <c r="I2" s="8"/>
      <c r="J2" s="7" t="s">
        <v>14</v>
      </c>
      <c r="K2" s="4">
        <f>COUNTIF(Table1[Digital Status],0)</f>
        <v>13</v>
      </c>
      <c r="L2" s="8"/>
    </row>
    <row r="3" spans="1:12" x14ac:dyDescent="0.25">
      <c r="A3" s="7" t="s">
        <v>15</v>
      </c>
      <c r="B3" s="6">
        <f>COUNTIF(Table1[Maint. Status],2)</f>
        <v>8</v>
      </c>
      <c r="C3" s="8"/>
      <c r="D3" s="7" t="s">
        <v>35</v>
      </c>
      <c r="E3" s="4">
        <f ca="1">COUNTIF(Table1[Service Status],"*Due*")</f>
        <v>1</v>
      </c>
      <c r="F3" s="8"/>
      <c r="G3" s="13" t="s">
        <v>15</v>
      </c>
      <c r="H3" s="4">
        <f>COUNTIF(Table1[FM Status],1)</f>
        <v>0</v>
      </c>
      <c r="I3" s="8"/>
      <c r="J3" s="7" t="s">
        <v>15</v>
      </c>
      <c r="K3" s="4">
        <f>COUNTIF(Table1[Digital Status],1)</f>
        <v>0</v>
      </c>
      <c r="L3" s="8"/>
    </row>
    <row r="4" spans="1:12" x14ac:dyDescent="0.25">
      <c r="A4" s="7" t="s">
        <v>16</v>
      </c>
      <c r="B4" s="6">
        <f>COUNTIF(Table1[Maint. Status],3)</f>
        <v>8</v>
      </c>
      <c r="C4" s="8"/>
      <c r="D4" s="7" t="s">
        <v>37</v>
      </c>
      <c r="E4" s="4">
        <f ca="1">COUNTIF(Table1[Service Status],"*Late*")</f>
        <v>14</v>
      </c>
      <c r="F4" s="8"/>
      <c r="G4" s="13" t="s">
        <v>16</v>
      </c>
      <c r="H4" s="4">
        <f>COUNTIF(Table1[FM Status],2)</f>
        <v>0</v>
      </c>
      <c r="I4" s="8"/>
      <c r="J4" s="7" t="s">
        <v>16</v>
      </c>
      <c r="K4" s="4">
        <f>COUNTIF(Table1[Digital Status],2)</f>
        <v>2</v>
      </c>
      <c r="L4" s="8"/>
    </row>
    <row r="5" spans="1:12" x14ac:dyDescent="0.25">
      <c r="A5" s="14" t="s">
        <v>21</v>
      </c>
      <c r="B5" s="15">
        <f>B2/SUM(B2:B4)</f>
        <v>0.51515151515151514</v>
      </c>
      <c r="C5" s="16"/>
      <c r="D5" s="14" t="s">
        <v>18</v>
      </c>
      <c r="E5" s="17">
        <f ca="1">E2/SUM(E2:E4)</f>
        <v>0.54545454545454541</v>
      </c>
      <c r="F5" s="16"/>
      <c r="G5" s="18" t="s">
        <v>21</v>
      </c>
      <c r="H5" s="15">
        <f>H2/SUM(H2:H4)</f>
        <v>1</v>
      </c>
      <c r="I5" s="16"/>
      <c r="J5" s="14" t="s">
        <v>21</v>
      </c>
      <c r="K5" s="15">
        <f>K2/SUM(K2:K4)</f>
        <v>0.8666666666666667</v>
      </c>
      <c r="L5" s="16"/>
    </row>
    <row r="6" spans="1:12" x14ac:dyDescent="0.25">
      <c r="A6" s="9"/>
      <c r="B6" s="3"/>
      <c r="C6" s="8"/>
      <c r="D6" s="9"/>
      <c r="E6" s="3"/>
      <c r="F6" s="8"/>
      <c r="G6" s="9"/>
      <c r="H6" s="3"/>
      <c r="I6" s="8"/>
      <c r="J6" s="9"/>
      <c r="K6" s="3"/>
      <c r="L6" s="8"/>
    </row>
    <row r="7" spans="1:12" x14ac:dyDescent="0.25">
      <c r="A7" s="9"/>
      <c r="B7" s="3"/>
      <c r="C7" s="8"/>
      <c r="D7" s="9"/>
      <c r="E7" s="3"/>
      <c r="F7" s="8"/>
      <c r="G7" s="9"/>
      <c r="H7" s="3"/>
      <c r="I7" s="8"/>
      <c r="J7" s="9"/>
      <c r="K7" s="3"/>
      <c r="L7" s="8"/>
    </row>
    <row r="8" spans="1:12" x14ac:dyDescent="0.25">
      <c r="A8" s="9"/>
      <c r="B8" s="3"/>
      <c r="C8" s="8"/>
      <c r="D8" s="9"/>
      <c r="E8" s="3"/>
      <c r="F8" s="8"/>
      <c r="G8" s="9"/>
      <c r="H8" s="3"/>
      <c r="I8" s="8"/>
      <c r="J8" s="9"/>
      <c r="K8" s="3"/>
      <c r="L8" s="8"/>
    </row>
    <row r="9" spans="1:12" x14ac:dyDescent="0.25">
      <c r="A9" s="9"/>
      <c r="B9" s="3"/>
      <c r="C9" s="8"/>
      <c r="D9" s="9"/>
      <c r="E9" s="3"/>
      <c r="F9" s="8"/>
      <c r="G9" s="9"/>
      <c r="H9" s="3"/>
      <c r="I9" s="8"/>
      <c r="J9" s="9"/>
      <c r="K9" s="3"/>
      <c r="L9" s="8"/>
    </row>
    <row r="10" spans="1:12" x14ac:dyDescent="0.25">
      <c r="A10" s="9"/>
      <c r="B10" s="3"/>
      <c r="C10" s="8"/>
      <c r="D10" s="9"/>
      <c r="E10" s="3"/>
      <c r="F10" s="8"/>
      <c r="G10" s="9"/>
      <c r="H10" s="3"/>
      <c r="I10" s="8"/>
      <c r="J10" s="9"/>
      <c r="K10" s="3"/>
      <c r="L10" s="8"/>
    </row>
    <row r="11" spans="1:12" x14ac:dyDescent="0.25">
      <c r="A11" s="9"/>
      <c r="B11" s="3"/>
      <c r="C11" s="8"/>
      <c r="D11" s="9"/>
      <c r="E11" s="3"/>
      <c r="F11" s="8"/>
      <c r="G11" s="9"/>
      <c r="H11" s="3"/>
      <c r="I11" s="8"/>
      <c r="J11" s="9"/>
      <c r="K11" s="3"/>
      <c r="L11" s="8"/>
    </row>
    <row r="12" spans="1:12" x14ac:dyDescent="0.25">
      <c r="A12" s="9"/>
      <c r="B12" s="3"/>
      <c r="C12" s="8"/>
      <c r="D12" s="9"/>
      <c r="E12" s="3"/>
      <c r="F12" s="8"/>
      <c r="G12" s="9"/>
      <c r="H12" s="3"/>
      <c r="I12" s="8"/>
      <c r="J12" s="9"/>
      <c r="K12" s="3"/>
      <c r="L12" s="8"/>
    </row>
    <row r="13" spans="1:12" x14ac:dyDescent="0.25">
      <c r="A13" s="9"/>
      <c r="B13" s="3"/>
      <c r="C13" s="8"/>
      <c r="D13" s="9"/>
      <c r="E13" s="3"/>
      <c r="F13" s="8"/>
      <c r="G13" s="9"/>
      <c r="H13" s="3"/>
      <c r="I13" s="8"/>
      <c r="J13" s="9"/>
      <c r="K13" s="3"/>
      <c r="L13" s="8"/>
    </row>
    <row r="14" spans="1:12" x14ac:dyDescent="0.25">
      <c r="A14" s="9"/>
      <c r="B14" s="3"/>
      <c r="C14" s="8"/>
      <c r="D14" s="9"/>
      <c r="E14" s="3"/>
      <c r="F14" s="8"/>
      <c r="G14" s="9"/>
      <c r="H14" s="3"/>
      <c r="I14" s="8"/>
      <c r="J14" s="9"/>
      <c r="K14" s="3"/>
      <c r="L14" s="8"/>
    </row>
    <row r="15" spans="1:12" x14ac:dyDescent="0.25">
      <c r="A15" s="9"/>
      <c r="B15" s="3"/>
      <c r="C15" s="8"/>
      <c r="D15" s="9"/>
      <c r="E15" s="3"/>
      <c r="F15" s="8"/>
      <c r="G15" s="9"/>
      <c r="H15" s="3"/>
      <c r="I15" s="8"/>
      <c r="J15" s="9"/>
      <c r="K15" s="3"/>
      <c r="L15" s="8"/>
    </row>
    <row r="16" spans="1:12" x14ac:dyDescent="0.25">
      <c r="A16" s="9"/>
      <c r="B16" s="3"/>
      <c r="C16" s="8"/>
      <c r="D16" s="9"/>
      <c r="E16" s="3"/>
      <c r="F16" s="8"/>
      <c r="G16" s="9"/>
      <c r="H16" s="3"/>
      <c r="I16" s="8"/>
      <c r="J16" s="9"/>
      <c r="K16" s="3"/>
      <c r="L16" s="8"/>
    </row>
    <row r="17" spans="1:12" ht="15.75" thickBot="1" x14ac:dyDescent="0.3">
      <c r="A17" s="10"/>
      <c r="B17" s="11"/>
      <c r="C17" s="12"/>
      <c r="D17" s="10"/>
      <c r="E17" s="11"/>
      <c r="F17" s="12"/>
      <c r="G17" s="10"/>
      <c r="H17" s="11"/>
      <c r="I17" s="12"/>
      <c r="J17" s="10"/>
      <c r="K17" s="11"/>
      <c r="L17" s="12"/>
    </row>
    <row r="18" spans="1:12" ht="15.75" thickBot="1" x14ac:dyDescent="0.3"/>
    <row r="19" spans="1:12" x14ac:dyDescent="0.25">
      <c r="A19" s="111" t="s">
        <v>23</v>
      </c>
      <c r="B19" s="112"/>
      <c r="C19" s="113"/>
      <c r="D19" s="111" t="s">
        <v>24</v>
      </c>
      <c r="E19" s="112"/>
      <c r="F19" s="113"/>
      <c r="G19" s="111" t="s">
        <v>25</v>
      </c>
      <c r="H19" s="112"/>
      <c r="I19" s="113"/>
      <c r="J19" s="111" t="s">
        <v>28</v>
      </c>
      <c r="K19" s="112"/>
      <c r="L19" s="113"/>
    </row>
    <row r="20" spans="1:12" x14ac:dyDescent="0.25">
      <c r="A20" s="13" t="s">
        <v>68</v>
      </c>
      <c r="B20" s="6">
        <f>COUNTIF(Table1[Nomenclature],"*M2A3*")</f>
        <v>13</v>
      </c>
      <c r="C20" s="8"/>
      <c r="D20" s="7" t="s">
        <v>41</v>
      </c>
      <c r="E20" s="6">
        <v>1</v>
      </c>
      <c r="F20" s="8"/>
      <c r="G20" s="7" t="s">
        <v>27</v>
      </c>
      <c r="H20" s="6">
        <f>COUNTIF(Table1[Nomenclature],"*M149A2*")</f>
        <v>1</v>
      </c>
      <c r="I20" s="8"/>
      <c r="J20" s="7" t="s">
        <v>29</v>
      </c>
      <c r="K20" s="6">
        <f>SUM(B20:B24)</f>
        <v>17</v>
      </c>
      <c r="L20" s="8"/>
    </row>
    <row r="21" spans="1:12" x14ac:dyDescent="0.25">
      <c r="A21" s="13" t="s">
        <v>0</v>
      </c>
      <c r="B21" s="6">
        <f>COUNTIF(Table1[Nomenclature],"*M3A3 BFIST*")</f>
        <v>0</v>
      </c>
      <c r="C21" s="8"/>
      <c r="D21" s="7" t="s">
        <v>69</v>
      </c>
      <c r="E21" s="6">
        <f>COUNTIF(Table1[Nomenclature],"*M1114*")</f>
        <v>9</v>
      </c>
      <c r="F21" s="8"/>
      <c r="G21" s="7" t="s">
        <v>63</v>
      </c>
      <c r="H21" s="6">
        <f>COUNTIF(Table1[Nomenclature],"*FRS*")</f>
        <v>0</v>
      </c>
      <c r="I21" s="8"/>
      <c r="J21" s="7" t="s">
        <v>30</v>
      </c>
      <c r="K21" s="4">
        <f>SUM(E20:E27)</f>
        <v>13</v>
      </c>
      <c r="L21" s="8"/>
    </row>
    <row r="22" spans="1:12" x14ac:dyDescent="0.25">
      <c r="A22" s="19" t="s">
        <v>4</v>
      </c>
      <c r="B22" s="6">
        <f>COUNTIF(Table1[Nomenclature],"*M1068*")</f>
        <v>1</v>
      </c>
      <c r="C22" s="8"/>
      <c r="D22" s="7" t="s">
        <v>94</v>
      </c>
      <c r="E22" s="6">
        <f>COUNTIF(Table1[Nomenclature],"*M1078A1*")</f>
        <v>1</v>
      </c>
      <c r="F22" s="8"/>
      <c r="G22" s="7" t="s">
        <v>26</v>
      </c>
      <c r="H22" s="6">
        <f>COUNTIF(Table1[Nomenclature],"*M1102*")</f>
        <v>1</v>
      </c>
      <c r="I22" s="8"/>
      <c r="J22" s="7" t="s">
        <v>31</v>
      </c>
      <c r="K22" s="6">
        <f>SUM(H20:H25)</f>
        <v>3</v>
      </c>
      <c r="L22" s="8"/>
    </row>
    <row r="23" spans="1:12" x14ac:dyDescent="0.25">
      <c r="A23" s="19" t="s">
        <v>5</v>
      </c>
      <c r="B23" s="6">
        <f>COUNTIF(Table1[Nomenclature],"*M113*")</f>
        <v>1</v>
      </c>
      <c r="C23" s="8"/>
      <c r="D23" s="26" t="s">
        <v>75</v>
      </c>
      <c r="E23" s="6">
        <f>COUNTIF(Table1[Nomenclature],"*M1097*")</f>
        <v>2</v>
      </c>
      <c r="F23" s="8"/>
      <c r="G23" s="7" t="s">
        <v>67</v>
      </c>
      <c r="H23" s="6">
        <f>COUNTIF(Table1[Nomenclature],"*Generator*")</f>
        <v>1</v>
      </c>
      <c r="I23" s="8"/>
      <c r="J23" s="23" t="s">
        <v>32</v>
      </c>
      <c r="K23" s="6">
        <f>SUM(K20:K22)</f>
        <v>33</v>
      </c>
      <c r="L23" s="8"/>
    </row>
    <row r="24" spans="1:12" x14ac:dyDescent="0.25">
      <c r="A24" s="19" t="s">
        <v>73</v>
      </c>
      <c r="B24" s="6">
        <f>COUNTIF(Table1[Nomenclature],"*M1064*")</f>
        <v>2</v>
      </c>
      <c r="C24" s="8"/>
      <c r="D24" s="7"/>
      <c r="E24" s="6"/>
      <c r="F24" s="8"/>
      <c r="G24" s="7"/>
      <c r="H24" s="6"/>
      <c r="I24" s="8"/>
      <c r="J24" s="13"/>
      <c r="K24" s="3"/>
      <c r="L24" s="8"/>
    </row>
    <row r="25" spans="1:12" x14ac:dyDescent="0.25">
      <c r="A25" s="9"/>
      <c r="B25" s="3"/>
      <c r="C25" s="8"/>
      <c r="D25" s="7"/>
      <c r="E25" s="6"/>
      <c r="F25" s="8"/>
      <c r="G25" s="7"/>
      <c r="H25" s="6"/>
      <c r="I25" s="8"/>
      <c r="J25" s="13"/>
      <c r="K25" s="3"/>
      <c r="L25" s="8"/>
    </row>
    <row r="26" spans="1:12" x14ac:dyDescent="0.25">
      <c r="A26" s="9"/>
      <c r="B26" s="3"/>
      <c r="C26" s="8"/>
      <c r="D26" s="7"/>
      <c r="E26" s="6"/>
      <c r="F26" s="8"/>
      <c r="G26" s="7"/>
      <c r="H26" s="3"/>
      <c r="I26" s="8"/>
      <c r="J26" s="13"/>
      <c r="K26" s="3"/>
      <c r="L26" s="8"/>
    </row>
    <row r="27" spans="1:12" ht="15.75" thickBot="1" x14ac:dyDescent="0.3">
      <c r="A27" s="10"/>
      <c r="B27" s="11"/>
      <c r="C27" s="12"/>
      <c r="D27" s="21"/>
      <c r="E27" s="20"/>
      <c r="F27" s="12"/>
      <c r="G27" s="22"/>
      <c r="H27" s="11"/>
      <c r="I27" s="12"/>
      <c r="J27" s="22"/>
      <c r="K27" s="11"/>
      <c r="L27" s="12"/>
    </row>
  </sheetData>
  <mergeCells count="8">
    <mergeCell ref="A1:C1"/>
    <mergeCell ref="D1:F1"/>
    <mergeCell ref="G1:I1"/>
    <mergeCell ref="J1:L1"/>
    <mergeCell ref="A19:C19"/>
    <mergeCell ref="D19:F19"/>
    <mergeCell ref="G19:I19"/>
    <mergeCell ref="J19:L19"/>
  </mergeCells>
  <printOptions horizontalCentered="1"/>
  <pageMargins left="0.7" right="0.7" top="0.75" bottom="0.75" header="0.3" footer="0.3"/>
  <pageSetup scale="78" orientation="landscape" r:id="rId1"/>
  <headerFooter>
    <oddHeader>&amp;C&amp;"-,Bold"&amp;14A Co, 204th BSB, 2ABCT
Maintenance and Vehicle Snapshot&amp;R
As of: &amp;D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Vehicle Maintenance Trackerv2.1</vt:lpstr>
      <vt:lpstr>Maintenance Snapshot</vt:lpstr>
    </vt:vector>
  </TitlesOfParts>
  <Company>U.S.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Warnberg, Carson A 2LT MIL USA USMA</cp:lastModifiedBy>
  <cp:lastPrinted>2016-01-28T14:32:23Z</cp:lastPrinted>
  <dcterms:created xsi:type="dcterms:W3CDTF">2009-12-17T01:41:07Z</dcterms:created>
  <dcterms:modified xsi:type="dcterms:W3CDTF">2016-08-04T20:44:07Z</dcterms:modified>
</cp:coreProperties>
</file>